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Timo Sikka\Desktop\"/>
    </mc:Choice>
  </mc:AlternateContent>
  <xr:revisionPtr revIDLastSave="0" documentId="8_{754D2414-037B-4A68-B62A-0A709E241230}" xr6:coauthVersionLast="47" xr6:coauthVersionMax="47" xr10:uidLastSave="{00000000-0000-0000-0000-000000000000}"/>
  <bookViews>
    <workbookView xWindow="10296" yWindow="4032" windowWidth="23040" windowHeight="9696" firstSheet="1" activeTab="1" xr2:uid="{05AC3546-FDF2-4835-BB8F-7EF0246A0DBB}"/>
  </bookViews>
  <sheets>
    <sheet name="Period Admin" sheetId="10" state="hidden" r:id="rId1"/>
    <sheet name="Cover" sheetId="1" r:id="rId2"/>
    <sheet name="1_Highlights" sheetId="2" r:id="rId3"/>
    <sheet name="2_Profit loss" sheetId="3" r:id="rId4"/>
    <sheet name="3_Comprehensive income" sheetId="6" r:id="rId5"/>
    <sheet name="4_Financial position" sheetId="11" r:id="rId6"/>
    <sheet name="5_Cash flow" sheetId="5" r:id="rId7"/>
    <sheet name="6_Definitions of APMs" sheetId="7" r:id="rId8"/>
    <sheet name="7_Reconciliation of APMs" sheetId="8" r:id="rId9"/>
  </sheets>
  <externalReferences>
    <externalReference r:id="rId10"/>
    <externalReference r:id="rId11"/>
    <externalReference r:id="rId12"/>
  </externalReferences>
  <definedNames>
    <definedName name="ActAck_Headline_Eng">'Period Admin'!#REF!</definedName>
    <definedName name="ActAckPer">'Period Admin'!$J$24</definedName>
    <definedName name="ActAckPerR12">'Period Admin'!$J$202</definedName>
    <definedName name="ActAckPerR12_CY">'Period Admin'!$J$201</definedName>
    <definedName name="ActAckPerR12_PY">'Period Admin'!$J$200</definedName>
    <definedName name="ActAckPerText">'Period Admin'!$J$26</definedName>
    <definedName name="ActFullYear">'Period Admin'!$F$23</definedName>
    <definedName name="ActFullYear_m1Y">'Period Admin'!$F$24</definedName>
    <definedName name="ActFullYearM">'Period Admin'!$F$30</definedName>
    <definedName name="ActFullYearM_1Y">'Period Admin'!$F$31</definedName>
    <definedName name="ActHYear">'Period Admin'!$D$20</definedName>
    <definedName name="ActHYear_m1Y">'Period Admin'!$D$21</definedName>
    <definedName name="ActLTM">'Period Admin'!$F$25</definedName>
    <definedName name="ActMon">'Period Admin'!$J$15</definedName>
    <definedName name="ActPer">'Period Admin'!$J$23</definedName>
    <definedName name="ActPer_nMonth">'Period Admin'!$J$7</definedName>
    <definedName name="ActPer_noMonth">'Period Admin'!$J$8</definedName>
    <definedName name="ActPerText">'Period Admin'!$J$25</definedName>
    <definedName name="ActPerY">'Period Admin'!$J$22</definedName>
    <definedName name="ActPerYear">'Period Admin'!$J$21</definedName>
    <definedName name="ActQ">'Period Admin'!$J$10</definedName>
    <definedName name="ActQ_Headline_Eng">'Period Admin'!#REF!</definedName>
    <definedName name="ActQ_PY_Repay_sh_loan">#REF!</definedName>
    <definedName name="ActQ_Repay_sh_loan">#REF!</definedName>
    <definedName name="ActQ_Repayment_shareholder_loan">#REF!</definedName>
    <definedName name="ActQ_Y">'Period Admin'!$J$12</definedName>
    <definedName name="ActQ_Year">'Period Admin'!$J$11</definedName>
    <definedName name="ActQBrDate">'Period Admin'!$J$18</definedName>
    <definedName name="ActQBrDateR12">'Period Admin'!$J$199</definedName>
    <definedName name="ActQBrDateR12Slut">'Period Admin'!$J$198</definedName>
    <definedName name="ActQBrDateR12Start">'Period Admin'!$J$197</definedName>
    <definedName name="ActQBrDateY">'Period Admin'!$J$20</definedName>
    <definedName name="ActQBrDateYear">'Period Admin'!$J$19</definedName>
    <definedName name="ActQBrMDay">'Period Admin'!$J$17</definedName>
    <definedName name="ActQn">'Period Admin'!$J$9</definedName>
    <definedName name="ActQn_Y">'Period Admin'!$J$14</definedName>
    <definedName name="ActQn_Year">'Period Admin'!$J$13</definedName>
    <definedName name="ActY">'Period Admin'!$F$8</definedName>
    <definedName name="ActY_m10Y">'Period Admin'!$F$18</definedName>
    <definedName name="ActY_m1Y">'Period Admin'!$F$9</definedName>
    <definedName name="ActY_m2Y">'Period Admin'!$F$10</definedName>
    <definedName name="ActY_m3Y">'Period Admin'!$F$11</definedName>
    <definedName name="ActY_m4Y">'Period Admin'!$F$12</definedName>
    <definedName name="ActY_m5Y">'Period Admin'!$F$13</definedName>
    <definedName name="ActY_m6Y">'Period Admin'!$F$14</definedName>
    <definedName name="ActY_m7Y">'Period Admin'!$F$15</definedName>
    <definedName name="ActY_m8Y">'Period Admin'!$F$16</definedName>
    <definedName name="ActY_m9Y">'Period Admin'!$F$17</definedName>
    <definedName name="ActYear">'Period Admin'!$D$8</definedName>
    <definedName name="ActYear_m10Y">'Period Admin'!$D$18</definedName>
    <definedName name="ActYear_m1Y">'Period Admin'!$D$9</definedName>
    <definedName name="ActYear_m2Y">'Period Admin'!$D$10</definedName>
    <definedName name="ActYear_m3Y">'Period Admin'!$D$11</definedName>
    <definedName name="ActYear_m4Y">'Period Admin'!$D$12</definedName>
    <definedName name="ActYear_m5Y">'Period Admin'!$D$13</definedName>
    <definedName name="ActYear_m6Y">'Period Admin'!$D$14</definedName>
    <definedName name="ActYear_m7Y">'Period Admin'!$D$15</definedName>
    <definedName name="ActYear_m8Y">'Period Admin'!$D$16</definedName>
    <definedName name="ActYear_m9Y">'Period Admin'!$D$17</definedName>
    <definedName name="ActYearMonth">'Period Admin'!$J$16</definedName>
    <definedName name="AdmPeriod">'Period Admin'!$K$10:$N$10</definedName>
    <definedName name="Apr_jun">'[1]FINÖVR_(P)'!#REF!</definedName>
    <definedName name="AR_ActQ_Year">'Period Admin'!$U$11</definedName>
    <definedName name="Bokslutsdatum">#REF!</definedName>
    <definedName name="Bolagets_firma">#REF!</definedName>
    <definedName name="Bruttomarginal____¹">'[1]FINÖVR_(P)'!#REF!</definedName>
    <definedName name="Bruttoresultat">'[1]FINÖVR_(P)'!#REF!</definedName>
    <definedName name="EBITA____¹">'[1]FINÖVR_(P)'!#REF!</definedName>
    <definedName name="EBITA¹">'[1]FINÖVR_(P)'!#REF!</definedName>
    <definedName name="EV__LASTREFTIME__" hidden="1">41869.341099537</definedName>
    <definedName name="fg_bokslutsdatum">#REF!</definedName>
    <definedName name="fg_räkenskapsår_förstadag">#REF!</definedName>
    <definedName name="fg_räkenskapsårs_förstadag">#REF!</definedName>
    <definedName name="FREEZE">#REF!</definedName>
    <definedName name="FREEZE2">#REF!</definedName>
    <definedName name="FREEZE4">#REF!</definedName>
    <definedName name="FullYear">'Period Admin'!$F$27</definedName>
    <definedName name="FullYearBrDate">'Period Admin'!$F$29</definedName>
    <definedName name="FullYearBrDate_1Y">'Period Admin'!$F$32</definedName>
    <definedName name="FullYearBrDate_2Y">'Period Admin'!$F$33</definedName>
    <definedName name="FullYearBrDate_3Y">'Period Admin'!$F$34</definedName>
    <definedName name="FullYearBrDay">'Period Admin'!$F$28</definedName>
    <definedName name="FullYearT">'Period Admin'!$F$36</definedName>
    <definedName name="Jan_dec">'[1]FINÖVR_(P)'!#REF!</definedName>
    <definedName name="Jan_jun">'[1]FINÖVR_(P)'!#REF!</definedName>
    <definedName name="jj">[2]SysAdmin!$Q$7</definedName>
    <definedName name="Jul_2019">'[1]FINÖVR_(P)'!#REF!</definedName>
    <definedName name="Justerad_EBITA____¹">'[1]FINÖVR_(P)'!#REF!</definedName>
    <definedName name="Justerad_EBITA¹">'[1]FINÖVR_(P)'!#REF!</definedName>
    <definedName name="m10Q_Q_Year">'Period Admin'!$J$172</definedName>
    <definedName name="m11Q_Q_Year">'Period Admin'!$J$173</definedName>
    <definedName name="m12Q_Q_Year">'Period Admin'!$J$174</definedName>
    <definedName name="m1Q_AckPer">'Period Admin'!$J$42</definedName>
    <definedName name="m1Q_Mon">'Period Admin'!$J$33</definedName>
    <definedName name="m1Q_Per">'Period Admin'!$J$41</definedName>
    <definedName name="m1Q_PerY">'Period Admin'!$J$40</definedName>
    <definedName name="m1Q_PerYear">'Period Admin'!$J$39</definedName>
    <definedName name="m1Q_Q">'Period Admin'!$J$28</definedName>
    <definedName name="m1Q_Q_Y">'Period Admin'!$J$30</definedName>
    <definedName name="m1Q_Q_Year">'Period Admin'!$J$29</definedName>
    <definedName name="m1Q_QBrDate">'Period Admin'!$J$36</definedName>
    <definedName name="m1Q_QBrDateY">'Period Admin'!$J$38</definedName>
    <definedName name="m1Q_QBrDateYear">'Period Admin'!$J$37</definedName>
    <definedName name="m1Q_QBrMDay">'Period Admin'!$J$35</definedName>
    <definedName name="m1Q_Qn">'Period Admin'!$J$27</definedName>
    <definedName name="m1Q_Qn_Y">'Period Admin'!$J$32</definedName>
    <definedName name="m1Q_Qn_Year">'Period Admin'!$J$31</definedName>
    <definedName name="m1Q_YearMonth">'Period Admin'!$J$34</definedName>
    <definedName name="m1Y_ActAckPer">'Period Admin'!$J$194</definedName>
    <definedName name="m1Y_ActMon">'Period Admin'!$J$185</definedName>
    <definedName name="m1Y_ActPer">'Period Admin'!$J$193</definedName>
    <definedName name="m1Y_ActPerY">'Period Admin'!$J$192</definedName>
    <definedName name="m1Y_ActPerYear">'Period Admin'!$J$191</definedName>
    <definedName name="m1Y_ActQ">'Period Admin'!$J$180</definedName>
    <definedName name="m1Y_ActQ_Y">'Period Admin'!$J$182</definedName>
    <definedName name="m1Y_ActQ_Year">'Period Admin'!$J$181</definedName>
    <definedName name="m1Y_ActQBrDate">'Period Admin'!$J$188</definedName>
    <definedName name="m1Y_ActQBrDateY">'Period Admin'!$J$190</definedName>
    <definedName name="m1Y_ActQBrDateYear">'Period Admin'!$J$189</definedName>
    <definedName name="m1Y_ActQBrMDay">'Period Admin'!$J$187</definedName>
    <definedName name="m1Y_ActQn">'Period Admin'!$J$179</definedName>
    <definedName name="m1Y_ActQn_Y">'Period Admin'!$J$184</definedName>
    <definedName name="m1Y_ActQn_Year">'Period Admin'!$J$183</definedName>
    <definedName name="m1Y_ActYearMonth">'Period Admin'!$J$186</definedName>
    <definedName name="m2Q_AckPer">'Period Admin'!$J$58</definedName>
    <definedName name="m2Q_Mon">'Period Admin'!$J$49</definedName>
    <definedName name="m2Q_Per">'Period Admin'!$J$57</definedName>
    <definedName name="m2Q_PerY">'Period Admin'!$J$56</definedName>
    <definedName name="m2Q_PerYear">'Period Admin'!$J$55</definedName>
    <definedName name="m2Q_Q">'Period Admin'!$J$44</definedName>
    <definedName name="m2Q_Q_Y">'Period Admin'!$J$46</definedName>
    <definedName name="m2Q_Q_Year">'Period Admin'!$J$45</definedName>
    <definedName name="m2Q_QBrDate">'Period Admin'!$J$52</definedName>
    <definedName name="m2Q_QBrDateY">'Period Admin'!$J$54</definedName>
    <definedName name="m2Q_QBrDateYear">'Period Admin'!$J$53</definedName>
    <definedName name="m2Q_QBrMDay">'Period Admin'!$J$51</definedName>
    <definedName name="m2Q_Qn">'Period Admin'!$J$43</definedName>
    <definedName name="m2Q_Qn_Y">'Period Admin'!$J$48</definedName>
    <definedName name="m2Q_Qn_Year">'Period Admin'!$J$47</definedName>
    <definedName name="m2Q_YearMonth">'Period Admin'!$J$50</definedName>
    <definedName name="m3Q_AckPer">'Period Admin'!$J$74</definedName>
    <definedName name="m3Q_Mon">'Period Admin'!$J$65</definedName>
    <definedName name="m3Q_Per">'Period Admin'!$J$73</definedName>
    <definedName name="m3Q_PerY">'Period Admin'!$J$72</definedName>
    <definedName name="m3Q_PerYear">'Period Admin'!$J$71</definedName>
    <definedName name="m3Q_Q">'Period Admin'!$J$60</definedName>
    <definedName name="m3Q_Q_Y">'Period Admin'!$J$62</definedName>
    <definedName name="m3Q_Q_Year">'Period Admin'!$J$61</definedName>
    <definedName name="m3Q_QBrDate">'Period Admin'!$J$68</definedName>
    <definedName name="m3Q_QBrDateY">'Period Admin'!$J$70</definedName>
    <definedName name="m3Q_QBrDateYear">'Period Admin'!$J$69</definedName>
    <definedName name="m3Q_QBrMDay">'Period Admin'!$J$67</definedName>
    <definedName name="m3Q_Qn">'Period Admin'!$J$59</definedName>
    <definedName name="m3Q_Qn_Y">'Period Admin'!$J$64</definedName>
    <definedName name="m3Q_Qn_Year">'Period Admin'!$J$63</definedName>
    <definedName name="m3Q_YearMonth">'Period Admin'!$J$66</definedName>
    <definedName name="m4Q_AckPer">'Period Admin'!$J$90</definedName>
    <definedName name="m4Q_Mon">'Period Admin'!$J$81</definedName>
    <definedName name="m4Q_Per">'Period Admin'!$J$89</definedName>
    <definedName name="m4Q_PerY">'Period Admin'!$J$88</definedName>
    <definedName name="m4Q_PerYear">'Period Admin'!$J$87</definedName>
    <definedName name="m4Q_Q">'Period Admin'!$J$76</definedName>
    <definedName name="m4Q_Q_Y">'Period Admin'!$J$78</definedName>
    <definedName name="m4Q_Q_Year">'Period Admin'!$J$77</definedName>
    <definedName name="m4Q_QBrDate">'Period Admin'!$J$84</definedName>
    <definedName name="m4Q_QBrDateY">'Period Admin'!$J$86</definedName>
    <definedName name="m4Q_QBrDateYear">'Period Admin'!$J$85</definedName>
    <definedName name="m4Q_QBrMDay">'Period Admin'!$J$83</definedName>
    <definedName name="m4Q_Qn">'Period Admin'!$J$75</definedName>
    <definedName name="m4Q_Qn_Y">'Period Admin'!$J$80</definedName>
    <definedName name="m4Q_Qn_Year">'Period Admin'!$J$79</definedName>
    <definedName name="m4Q_YearMonth">'Period Admin'!$J$82</definedName>
    <definedName name="m5Q_AckPer">'Period Admin'!$J$106</definedName>
    <definedName name="m5Q_Mon">'Period Admin'!$J$97</definedName>
    <definedName name="m5Q_Per">'Period Admin'!$J$105</definedName>
    <definedName name="m5Q_PerY">'Period Admin'!$J$104</definedName>
    <definedName name="m5Q_PerYear">'Period Admin'!$J$103</definedName>
    <definedName name="m5Q_Q">'Period Admin'!$J$92</definedName>
    <definedName name="m5Q_Q_Y">'Period Admin'!$J$94</definedName>
    <definedName name="m5Q_Q_Year">'Period Admin'!$J$93</definedName>
    <definedName name="m5Q_QBrDate">'Period Admin'!$J$100</definedName>
    <definedName name="m5Q_QBrDateY">'Period Admin'!$J$102</definedName>
    <definedName name="m5Q_QBrDateYear">'Period Admin'!$J$101</definedName>
    <definedName name="m5Q_QBrMDay">'Period Admin'!$J$99</definedName>
    <definedName name="m5Q_Qn">'Period Admin'!$J$91</definedName>
    <definedName name="m5Q_Qn_Y">'Period Admin'!$J$96</definedName>
    <definedName name="m5Q_Qn_Year">'Period Admin'!$J$95</definedName>
    <definedName name="m5Q_YearMonth">'Period Admin'!$J$98</definedName>
    <definedName name="m6Q_AckPer">'Period Admin'!$J$122</definedName>
    <definedName name="m6Q_Mon">'Period Admin'!$J$113</definedName>
    <definedName name="m6Q_Per">'Period Admin'!$J$121</definedName>
    <definedName name="m6Q_PerY">'Period Admin'!$J$120</definedName>
    <definedName name="m6Q_PerYear">'Period Admin'!$J$119</definedName>
    <definedName name="m6Q_Q">'Period Admin'!$J$108</definedName>
    <definedName name="m6Q_Q_Y">'Period Admin'!$J$110</definedName>
    <definedName name="m6Q_Q_Year">'Period Admin'!$J$109</definedName>
    <definedName name="m6Q_QBrDate">'Period Admin'!$J$116</definedName>
    <definedName name="m6Q_QBrDateY">'Period Admin'!$J$118</definedName>
    <definedName name="m6Q_QBrDateYear">'Period Admin'!$J$117</definedName>
    <definedName name="m6Q_QBrMDay">'Period Admin'!$J$115</definedName>
    <definedName name="m6Q_Qn">'Period Admin'!$J$107</definedName>
    <definedName name="m6Q_Qn_Y">'Period Admin'!$J$112</definedName>
    <definedName name="m6Q_Qn_Year">'Period Admin'!$J$111</definedName>
    <definedName name="m6Q_YearMonth">'Period Admin'!$J$114</definedName>
    <definedName name="m7Q_AckPer">'Period Admin'!$J$138</definedName>
    <definedName name="m7Q_Mon">'Period Admin'!$J$129</definedName>
    <definedName name="m7Q_Per">'Period Admin'!$J$137</definedName>
    <definedName name="m7Q_PerY">'Period Admin'!$J$136</definedName>
    <definedName name="m7Q_PerYear">'Period Admin'!$J$135</definedName>
    <definedName name="m7Q_Q">'Period Admin'!$J$124</definedName>
    <definedName name="m7Q_Q_Y">'Period Admin'!$J$126</definedName>
    <definedName name="m7Q_Q_Year">'Period Admin'!$J$125</definedName>
    <definedName name="m7Q_QBrDate">'Period Admin'!$J$132</definedName>
    <definedName name="m7Q_QBrDateY">'Period Admin'!$J$134</definedName>
    <definedName name="m7Q_QBrDateYear">'Period Admin'!$J$133</definedName>
    <definedName name="m7Q_QBrMDay">'Period Admin'!$J$131</definedName>
    <definedName name="m7Q_Qn">'Period Admin'!$J$123</definedName>
    <definedName name="m7Q_Qn_Y">'Period Admin'!$J$128</definedName>
    <definedName name="m7Q_Qn_Year">'Period Admin'!$J$127</definedName>
    <definedName name="m7Q_YearMonth">'Period Admin'!$J$130</definedName>
    <definedName name="m8Q_AckPer">'Period Admin'!$J$154</definedName>
    <definedName name="m8Q_Mon">'Period Admin'!$J$145</definedName>
    <definedName name="m8Q_Per">'Period Admin'!$J$153</definedName>
    <definedName name="m8Q_PerY">'Period Admin'!$J$152</definedName>
    <definedName name="m8Q_PerYear">'Period Admin'!$J$151</definedName>
    <definedName name="m8Q_Q">'Period Admin'!$J$140</definedName>
    <definedName name="m8Q_Q_Y">'Period Admin'!$J$142</definedName>
    <definedName name="m8Q_Q_Year">'Period Admin'!$J$141</definedName>
    <definedName name="m8Q_QBrDate">'Period Admin'!$J$148</definedName>
    <definedName name="m8Q_QBrDateY">'Period Admin'!$J$150</definedName>
    <definedName name="m8Q_QBrDateYear">'Period Admin'!$J$149</definedName>
    <definedName name="m8Q_QBrMDay">'Period Admin'!$J$147</definedName>
    <definedName name="m8Q_Qn">'Period Admin'!$J$139</definedName>
    <definedName name="m8Q_Qn_Y">'Period Admin'!$J$144</definedName>
    <definedName name="m8Q_Qn_Year">'Period Admin'!$J$143</definedName>
    <definedName name="m8Q_YearMonth">'Period Admin'!$J$146</definedName>
    <definedName name="m9Q_AckPer">'Period Admin'!$J$170</definedName>
    <definedName name="m9Q_Mon">'Period Admin'!$J$161</definedName>
    <definedName name="m9Q_Per">'Period Admin'!$J$169</definedName>
    <definedName name="m9Q_PerY">'Period Admin'!$J$168</definedName>
    <definedName name="m9Q_PerYear">'Period Admin'!$J$167</definedName>
    <definedName name="m9Q_Q">'Period Admin'!$J$156</definedName>
    <definedName name="m9Q_Q_Y">'Period Admin'!$J$158</definedName>
    <definedName name="m9Q_Q_Year">'Period Admin'!$J$157</definedName>
    <definedName name="m9Q_QBrDate">'Period Admin'!$J$164</definedName>
    <definedName name="m9Q_QBrDateY">'Period Admin'!$J$166</definedName>
    <definedName name="m9Q_QBrDateYear">'Period Admin'!$J$165</definedName>
    <definedName name="m9Q_QBrMDay">'Period Admin'!$J$163</definedName>
    <definedName name="m9Q_Qn">'Period Admin'!$J$155</definedName>
    <definedName name="m9Q_Qn_Y">'Period Admin'!$J$160</definedName>
    <definedName name="m9Q_Qn_Year">'Period Admin'!$J$159</definedName>
    <definedName name="m9Q_YearMonth">'Period Admin'!$J$162</definedName>
    <definedName name="MSEK__om_inget_annat_anges">'[1]FINÖVR_(P)'!#REF!</definedName>
    <definedName name="Nettoomsättning">'[1]FINÖVR_(P)'!#REF!</definedName>
    <definedName name="Operativt_kassaflöde¹">'[1]FINÖVR_(P)'!#REF!</definedName>
    <definedName name="Poster_av_engångskaraktär¹">'[1]FINÖVR_(P)'!#REF!</definedName>
    <definedName name="Q_No">'Period Admin'!$L$2</definedName>
    <definedName name="QuarterT">'Period Admin'!$F$37</definedName>
    <definedName name="rår_kort">#REF!</definedName>
    <definedName name="rår_kort_fgår">#REF!</definedName>
    <definedName name="Rår_kort_iår">[3]Indata!$B$11</definedName>
    <definedName name="Resultat_efter_rörliga_kostnader____¹">'[1]FINÖVR_(P)'!#REF!</definedName>
    <definedName name="Resultat_efter_rörliga_kostnader¹">'[1]FINÖVR_(P)'!#REF!</definedName>
    <definedName name="Resultat_per_aktie_före_och_efter_utspädning__kr">'[1]FINÖVR_(P)'!#REF!</definedName>
    <definedName name="Rörelseresultat____¹">'[1]FINÖVR_(P)'!#REF!</definedName>
    <definedName name="SelectIdx">'Period Admin'!$L$3</definedName>
    <definedName name="SelLng">#REF!</definedName>
    <definedName name="SelLngNo">[1]SysAdmin!$Q$7</definedName>
    <definedName name="SelQ">#REF!</definedName>
    <definedName name="SelYear">#REF!</definedName>
    <definedName name="Tillväxt¹">'[1]FINÖVR_(P)'!#REF!</definedName>
    <definedName name="XL_Var_Act_PY_Repayment_shareholder_loan">#REF!</definedName>
    <definedName name="XL_Var_ActAck__margin_1">[1]Text2Word!$F$250</definedName>
    <definedName name="XL_Var_ActAck_Adj_EBIT">[1]Text2Word!$F$185</definedName>
    <definedName name="XL_Var_ActAck_Adj_EBIT_Margin">[1]Text2Word!$F$187</definedName>
    <definedName name="XL_Var_ActAck_Adj_EBITA">'[1]FINÖVR_(I)'!$G$19</definedName>
    <definedName name="XL_Var_ActAck_Adj_EBITA_margin">'[1]FINÖVR_(I)'!$G$20</definedName>
    <definedName name="XL_Var_ActAck_Adj_EBITDA">'[1]FINÖVR_(I)'!$G$19</definedName>
    <definedName name="XL_Var_ActAck_CF_Period">'[1]KC_KF_(I)'!$H$40</definedName>
    <definedName name="XL_Var_ActAck_CFFin">'[1]KC_KF_(I)'!$H$38</definedName>
    <definedName name="XL_Var_ActAck_CFInv">[1]Text2Word!$F$318</definedName>
    <definedName name="XL_Var_ActAck_Debt_Owners">#REF!</definedName>
    <definedName name="XL_Var_ActAck_DeltaWC">'[1]KC_KF_(I)'!$H$20</definedName>
    <definedName name="XL_Var_ActAck_EBIT">[1]Text2Word!$F$180</definedName>
    <definedName name="XL_Var_ActAck_EBITDA">[1]Text2Word!$F$176</definedName>
    <definedName name="XL_Var_ActAck_FinNet">[1]Text2Word!$F$210</definedName>
    <definedName name="XL_Var_ActAck_Freightcosts">[1]Text2Word!$F$244</definedName>
    <definedName name="XL_Var_ActAck_Freightcosts_relation_revenue">[1]Text2Word!$F$259</definedName>
    <definedName name="XL_Var_ActAck_Fx_Gm">[1]Text2Word!$F$143</definedName>
    <definedName name="XL_Var_ActAck_fx_valuation">[1]Text2Word!$F$214</definedName>
    <definedName name="XL_Var_ActAck_Fx_valutaderivat">[1]Text2Word!$F$205</definedName>
    <definedName name="XL_Var_ActAck_Gross_Margin">'[1]FINÖVR_(I)'!$G$11</definedName>
    <definedName name="XL_Var_ActAck_Gross_Margin_txt">[1]Text2Word!$F$149</definedName>
    <definedName name="XL_Var_ActAck_Gross_Profit">[1]Text2Word!$F$146</definedName>
    <definedName name="XL_Var_ActAck_Header">'Period Admin'!$J$208</definedName>
    <definedName name="XL_Var_ActAck_Headline">'Period Admin'!$J$205</definedName>
    <definedName name="XL_Var_ActAck_Interest">#REF!</definedName>
    <definedName name="XL_Var_ActAck_interest_income">[1]Text2Word!$F$219</definedName>
    <definedName name="XL_Var_ActAck_InterestPos">#REF!</definedName>
    <definedName name="XL_Var_ActAck_NetDebt">[1]Text2Word!$F$329</definedName>
    <definedName name="XL_Var_ActAck_Off_Nord_Growth">[1]Text2Word!$F$89</definedName>
    <definedName name="XL_Var_ActAck_Off_Nord_Growth_local">[1]Text2Word!$F$96</definedName>
    <definedName name="XL_Var_ActAck_Off_NotNord_Growth_local">[1]Text2Word!$F$93</definedName>
    <definedName name="XL_Var_ActAck_Off_Rerk_Delta_txt">[1]Text2Word!$F$101</definedName>
    <definedName name="XL_Var_ActAck_Off_Rev">[1]Text2Word!$F$74</definedName>
    <definedName name="XL_Var_ActAck_Off_Rev_Growth_txt">'[1]ÄFFO_(I)_2'!$G$222</definedName>
    <definedName name="XL_Var_ActAck_On_Nord_Growth_local">[1]Text2Word!$F$121</definedName>
    <definedName name="XL_Var_ActAck_On_NotNord_Growth_local">[1]Text2Word!$F$118</definedName>
    <definedName name="XL_Var_ActAck_On_Rev">[1]Text2Word!$F$105</definedName>
    <definedName name="XL_Var_ActAck_On_Rev_Growth">[1]Text2Word!$F$106</definedName>
    <definedName name="XL_Var_ActAck_On_Rev_Growth_local">[1]Text2Word!$F$111</definedName>
    <definedName name="XL_Var_ActAck_Op_Prof">'[1]FINÖVR_(I)'!$G$26</definedName>
    <definedName name="XL_Var_ActAck_Oth_Rev">[1]Text2Word!$F$126</definedName>
    <definedName name="XL_Var_ActAck_paid_bond_loan">[1]Text2Word!$F$208</definedName>
    <definedName name="XL_Var_ActAck_PY_Adj_EBIT">[1]Text2Word!$G$185</definedName>
    <definedName name="XL_Var_ActAck_PY_Adj_EBIT_Margin">[1]Text2Word!$G$187</definedName>
    <definedName name="XL_Var_ActAck_PY_Adj_EBITA">'[1]FINÖVR_(I)'!$H$19</definedName>
    <definedName name="XL_Var_ActAck_PY_Adj_EBITA_margin">[1]Text2Word!$G$178</definedName>
    <definedName name="XL_Var_ActAck_PY_Adj_EBITDA">'[1]FINÖVR_(I)'!$H$19</definedName>
    <definedName name="XL_Var_ActAck_PY_CF_Period">'[1]KC_KF_(I)'!$I$40</definedName>
    <definedName name="XL_Var_ActAck_PY_CFFin">'[1]KC_KF_(I)'!$I$38</definedName>
    <definedName name="XL_Var_ActAck_PY_CFInv">[1]Text2Word!$G$318</definedName>
    <definedName name="XL_Var_ActAck_PY_DeltaWC">'[1]KC_KF_(I)'!$I$20</definedName>
    <definedName name="XL_Var_ActAck_PY_EBIT">[1]Text2Word!$G$180</definedName>
    <definedName name="XL_Var_ActAck_PY_EBITA">'[1]FINÖVR_(I)'!$H$15</definedName>
    <definedName name="XL_Var_ActAck_PY_FinNet">[1]Text2Word!$G$210</definedName>
    <definedName name="XL_Var_ActAck_PY_Freightcosts">[1]Text2Word!$G$244</definedName>
    <definedName name="XL_Var_ActAck_PY_Fx_Gm">[1]Text2Word!$G$143</definedName>
    <definedName name="XL_Var_ActAck_PY_fx_valuation">[1]Text2Word!$G$214</definedName>
    <definedName name="XL_Var_ActAck_PY_Fx_valutaderivat">[1]Text2Word!$G$205</definedName>
    <definedName name="XL_Var_ActAck_PY_Gross_Margin">'[1]FINÖVR_(I)'!$H$11</definedName>
    <definedName name="XL_Var_ActAck_PY_Gross_Margin_txt">[1]Text2Word!$G$149</definedName>
    <definedName name="XL_Var_ActAck_PY_Gross_Profit">[1]Text2Word!$G$146</definedName>
    <definedName name="XL_Var_ActAck_PY_interest_income">[1]Text2Word!$G$219</definedName>
    <definedName name="XL_Var_ActAck_PY_NetDebt">[1]Text2Word!$G$329</definedName>
    <definedName name="XL_Var_ActAck_PY_Off_Rerk_Delta_txt">[1]Text2Word!$G$101</definedName>
    <definedName name="XL_Var_ActAck_PY_Off_Rev">[1]Text2Word!$G$74</definedName>
    <definedName name="XL_Var_ActAck_PY_On_Rev">[1]Text2Word!$G$105</definedName>
    <definedName name="XL_Var_ActAck_PY_Op_Prof">'[1]FINÖVR_(I)'!$H$26</definedName>
    <definedName name="XL_Var_ActAck_PY_Oth_Rev">[1]Text2Word!$G$126</definedName>
    <definedName name="XL_Var_ActAck_PY_paid_bond_loan">[1]Text2Word!$G$208</definedName>
    <definedName name="XL_Var_ActAck_PY_Res">[1]Text2Word!$G$238</definedName>
    <definedName name="XL_Var_ActAck_PY_Rev">[1]Text2Word!$G$59</definedName>
    <definedName name="XL_Var_ActAck_PY_SnD">[1]Text2Word!$G$153</definedName>
    <definedName name="XL_Var_ActAck_PY_SnD_irt_txt">[1]Text2Word!$G$154</definedName>
    <definedName name="XL_Var_ActAck_PY_Tax">[1]Text2Word!$G$233</definedName>
    <definedName name="XL_Var_ActAck_PY_Tax_rev">[1]Text2Word!$G$235</definedName>
    <definedName name="XL_Var_ActAck_Res">[1]Text2Word!$F$238</definedName>
    <definedName name="XL_Var_ActAck_Res_OCI">[1]Text2Word!$F$355</definedName>
    <definedName name="XL_Var_ActAck_Rev">[1]Text2Word!$F$59</definedName>
    <definedName name="XL_Var_ActAck_Rev_Growth">[1]Text2Word!$F$62</definedName>
    <definedName name="XL_Var_ActAck_Rev_Growth_Ex">[1]Text2Word!$F$138</definedName>
    <definedName name="XL_Var_ActAck_SnD">[1]Text2Word!$F$153</definedName>
    <definedName name="XL_Var_ActAck_SnD_irt_txt">[1]Text2Word!$F$154</definedName>
    <definedName name="XL_Var_ActAck_Tax">[1]Text2Word!$F$233</definedName>
    <definedName name="XL_Var_ActAck_Tax_rev">[1]Text2Word!$F$235</definedName>
    <definedName name="XL_Var_ActAck_txt">[1]Text2Word!#REF!</definedName>
    <definedName name="XL_Var_ActAckPerText">'Period Admin'!$J$26</definedName>
    <definedName name="XL_Var_ActPerText">'Period Admin'!$J$25</definedName>
    <definedName name="XL_Var_ActQ__margin_1">[1]Text2Word!$C$250</definedName>
    <definedName name="XL_Var_ActQ__margin_2">[1]Text2Word!$C$251</definedName>
    <definedName name="XL_Var_ActQ__margin_3">[1]Text2Word!$C$252</definedName>
    <definedName name="XL_Var_ActQ__margin_4">[1]Text2Word!$C$253</definedName>
    <definedName name="XL_Var_ActQ_Adj_EBIT_Margin">[1]Text2Word!$C$187</definedName>
    <definedName name="XL_Var_ActQ_Adj_EBIT_Margin_delta_txt">[1]Text2Word!$C$189</definedName>
    <definedName name="XL_Var_ActQ_Adj_EBITA">'[1]FINÖVR_(I)'!$D$19</definedName>
    <definedName name="XL_Var_ActQ_Adj_EBITA_margin">'[1]FINÖVR_(I)'!$D$20</definedName>
    <definedName name="XL_Var_ActQ_Adj_EBITDA">[1]Text2Word!$C$177</definedName>
    <definedName name="XL_Var_ActQ_AdmC">[1]Text2Word!$C$157</definedName>
    <definedName name="XL_Var_ActQ_CF_Period">'[1]KC_KF_(I)'!$E$40</definedName>
    <definedName name="XL_Var_ActQ_CFFin">'[1]KC_KF_(I)'!$E$38</definedName>
    <definedName name="XL_Var_ActQ_CFInv">[1]Text2Word!$C$318</definedName>
    <definedName name="XL_Var_ActQ_Debt_Owners">#REF!</definedName>
    <definedName name="XL_Var_ActQ_Debt_Owners_Interest">#REF!</definedName>
    <definedName name="XL_Var_ActQ_DeltaWC">[1]Text2Word!$C$295</definedName>
    <definedName name="XL_Var_ActQ_DeltaWC_QyQ">[1]Text2Word!$C$296</definedName>
    <definedName name="XL_Var_ActQ_EBIT">[1]Text2Word!$C$180</definedName>
    <definedName name="XL_Var_ActQ_EBITA">'[1]FINÖVR_(I)'!$D$15</definedName>
    <definedName name="XL_Var_ActQ_EBITDA">[1]Text2Word!$C$176</definedName>
    <definedName name="XL_Var_ActQ_EK">[1]Text2Word!$C$345</definedName>
    <definedName name="Xl_Var_ActQ_EK_bonusissue">[1]Text2Word!$C$347</definedName>
    <definedName name="Xl_Var_ActQ_EK_Share_issue_cost">[1]Text2Word!$C$349</definedName>
    <definedName name="Xl_Var_ActQ_EK_warrants">[1]Text2Word!$C$348</definedName>
    <definedName name="XL_Var_ActQ_Employee">[1]Text2Word!$C$400</definedName>
    <definedName name="XL_Var_ActQ_EmployeeR">[1]Text2Word!$C$399</definedName>
    <definedName name="XL_Var_ActQ_EmployeeWC">[1]Text2Word!$C$403</definedName>
    <definedName name="XL_Var_ActQ_EmployeeWH">[1]Text2Word!$C$401</definedName>
    <definedName name="XL_Var_ActQ_Fin_exkl_Fx">'[1]KC_RR_(I)'!$D$62</definedName>
    <definedName name="XL_Var_ActQ_FinNet">[1]Text2Word!$C$210</definedName>
    <definedName name="XL_Var_ActQ_Freightcosts">[1]Text2Word!$C$244</definedName>
    <definedName name="XL_Var_ActQ_Freightcosts_delta">[1]Text2Word!$C$246</definedName>
    <definedName name="XL_Var_ActQ_Freightcosts_relation_revenue">[1]Text2Word!$C$259</definedName>
    <definedName name="XL_Var_ActQ_Fx_Fin_Net">[1]Text2Word!$C$204</definedName>
    <definedName name="XL_Var_ActQ_Fx_Gm">[1]Text2Word!$C$143</definedName>
    <definedName name="XL_Var_ActQ_fx_valuation">[1]Text2Word!$C$214</definedName>
    <definedName name="XL_Var_ActQ_Fx_valutaderivat">[1]Text2Word!$C$205</definedName>
    <definedName name="XL_Var_ActQ_Gross_Margin">'[1]FINÖVR_(I)'!$D$11</definedName>
    <definedName name="XL_Var_ActQ_Gross_Margin_txt">[1]Text2Word!$C$149</definedName>
    <definedName name="XL_Var_ActQ_Gross_Profit">[1]Text2Word!$C$146</definedName>
    <definedName name="XL_Var_ActQ_Header">'Period Admin'!$J$207</definedName>
    <definedName name="XL_Var_ActQ_Header_Top">'Period Admin'!$J$208</definedName>
    <definedName name="XL_Var_ActQ_Headline">'Period Admin'!$J$204</definedName>
    <definedName name="XL_Var_ActQ_Headline_Front">'Period Admin'!$K$214</definedName>
    <definedName name="XL_Var_ActQ_Interest">#REF!</definedName>
    <definedName name="XL_Var_ActQ_InterestPos">#REF!</definedName>
    <definedName name="XL_Var_ActQ_Inventory">[1]Text2Word!$C$285</definedName>
    <definedName name="XL_Var_ActQ_Inventory_growth_kr">[1]Text2Word!$C$287</definedName>
    <definedName name="XL_Var_ActQ_loan">[1]Text2Word!$C$340</definedName>
    <definedName name="XL_Var_ActQ_NCI">[1]Text2Word!$C$309</definedName>
    <definedName name="XL_Var_ActQ_NetDebt">[1]Text2Word!$C$329</definedName>
    <definedName name="XL_Var_ActQ_netdebtexclIFRS16_deltatoYE">[1]Text2Word!$C$331</definedName>
    <definedName name="XL_Var_ActQ_Off_Nord_Growth">[1]Text2Word!$C$89</definedName>
    <definedName name="XL_Var_ActQ_Off_Nord_Growth_local">[1]Text2Word!$C$96</definedName>
    <definedName name="XL_Var_ActQ_Off_NotNord_Growth_local">[1]Text2Word!$C$93</definedName>
    <definedName name="XL_Var_ActQ_Off_Rev">[1]Text2Word!$C$74</definedName>
    <definedName name="XL_Var_ActQ_Off_Rev_Growth">[1]Text2Word!$C$75</definedName>
    <definedName name="XL_Var_ActQ_Off_Rev_Growth_local">[1]Text2Word!$C$81</definedName>
    <definedName name="XL_Var_ActQ_On_Nord_Growth_local">[1]Text2Word!$C$121</definedName>
    <definedName name="XL_Var_ActQ_On_NotNord_Growth_local">[1]Text2Word!$C$118</definedName>
    <definedName name="XL_Var_ActQ_On_Rev">[1]Text2Word!$C$105</definedName>
    <definedName name="XL_Var_ActQ_On_Rev_Growth">[1]Text2Word!$C$106</definedName>
    <definedName name="XL_Var_ActQ_On_Rev_Growth_local">[1]Text2Word!$C$111</definedName>
    <definedName name="XL_Var_ActQ_Op_Prof">'[1]FINÖVR_(I)'!$D$26</definedName>
    <definedName name="XL_Var_ActQ_OSS_effect">[1]Text2Word!$C$300</definedName>
    <definedName name="XL_Var_ActQ_Oth_Rev">[1]Text2Word!$C$126</definedName>
    <definedName name="XL_Var_ActQ_paid_bond_loan">[1]Text2Word!$C$208</definedName>
    <definedName name="Xl_Var_ActQ_pledged_overdraft">[1]Text2Word!$C$341</definedName>
    <definedName name="XL_Var_ActQ_PY_Adj_EBIT">[1]Text2Word!$D$185</definedName>
    <definedName name="XL_Var_ActQ_PY_Adj_EBIT_Margin">[1]Text2Word!$D$187</definedName>
    <definedName name="XL_Var_ActQ_PY_Adj_EBITA">'[1]FINÖVR_(I)'!$E$19</definedName>
    <definedName name="XL_Var_ActQ_PY_Adj_EBITA_margin">'[1]FINÖVR_(I)'!$E$20</definedName>
    <definedName name="XL_Var_ActQ_PY_Adj_EBITDA">[1]Text2Word!$D$177</definedName>
    <definedName name="XL_Var_ActQ_PY_AdmC">[1]Text2Word!$D$157</definedName>
    <definedName name="XL_Var_ActQ_PY_CF_Period">'[1]KC_KF_(I)'!$F$40</definedName>
    <definedName name="XL_Var_ActQ_PY_CFFin">'[1]KC_KF_(I)'!$F$38</definedName>
    <definedName name="XL_Var_ActQ_PY_CFInv">[1]Text2Word!$D$318</definedName>
    <definedName name="XL_Var_ActQ_PY_Debt_Owners_Interest">#REF!</definedName>
    <definedName name="XL_Var_ActQ_PY_DeltaWC">'[1]KC_KF_(I)'!$F$20</definedName>
    <definedName name="XL_Var_ActQ_PY_EBIT">[1]Text2Word!$D$180</definedName>
    <definedName name="XL_Var_ActQ_PY_EBITA">'[1]FINÖVR_(I)'!$E$15</definedName>
    <definedName name="XL_Var_ActQ_PY_EBITDA">[1]Text2Word!$D$176</definedName>
    <definedName name="XL_Var_ActQ_PY_EK">[1]Text2Word!$D$345</definedName>
    <definedName name="XL_Var_ActQ_PY_Employee">[1]Text2Word!$D$400</definedName>
    <definedName name="XL_Var_ActQ_PY_EmployeeWC">[1]Text2Word!$D$403</definedName>
    <definedName name="XL_Var_ActQ_PY_EmployeeWH">[1]Text2Word!$D$401</definedName>
    <definedName name="XL_Var_ActQ_PY_Fin_exkl_Fx">'[1]KC_RR_(I)'!$E$62</definedName>
    <definedName name="XL_Var_ActQ_PY_FinNet">[1]Text2Word!$D$210</definedName>
    <definedName name="XL_Var_ActQ_PY_Freightcosts">[1]Text2Word!$D$244</definedName>
    <definedName name="XL_Var_ActQ_PY_Fx_Fin_Net">[1]Text2Word!$D$204</definedName>
    <definedName name="XL_Var_ActQ_PY_Fx_Gm">[1]Text2Word!$D$143</definedName>
    <definedName name="XL_Var_ActQ_PY_fx_valuation">[1]Text2Word!$D$214</definedName>
    <definedName name="XL_Var_ActQ_PY_Fx_valutaderivat">[1]Text2Word!$D$205</definedName>
    <definedName name="XL_Var_ActQ_PY_Gross_Margin">'[1]FINÖVR_(I)'!$E$11</definedName>
    <definedName name="XL_Var_ActQ_PY_Gross_Margin_txt">[1]Text2Word!$D$149</definedName>
    <definedName name="XL_Var_ActQ_PY_Gross_Profit">[1]Text2Word!$D$146</definedName>
    <definedName name="XL_Var_ActQ_PY_interest_income">[1]Text2Word!$D$219</definedName>
    <definedName name="XL_Var_ActQ_PY_Inventory">[1]Text2Word!$D$285</definedName>
    <definedName name="XL_Var_ActQ_PY_NetDebt">[1]Text2Word!$D$329</definedName>
    <definedName name="XL_Var_ActQ_PY_Off_Rev">[1]Text2Word!$D$74</definedName>
    <definedName name="XL_Var_ActQ_PY_On_Rev">[1]Text2Word!$D$105</definedName>
    <definedName name="XL_Var_ActQ_PY_Op_Prof">'[1]FINÖVR_(I)'!$E$26</definedName>
    <definedName name="XL_Var_ActQ_PY_Oth_Rev">[1]Text2Word!$D$126</definedName>
    <definedName name="XL_Var_ActQ_PY_paid_bond_loan">[1]Text2Word!$D$208</definedName>
    <definedName name="XL_Var_ActQ_PY_Rev">[1]Text2Word!$D$59</definedName>
    <definedName name="XL_Var_ActQ_PY_SnD">[1]Text2Word!$D$153</definedName>
    <definedName name="XL_Var_ActQ_PY_SnD_irt_txt">[1]Text2Word!$D$154</definedName>
    <definedName name="XL_Var_ActQ_PY_Tax">[1]Text2Word!$D$233</definedName>
    <definedName name="XL_Var_ActQ_QV">[1]Text2Word!$C$383</definedName>
    <definedName name="XL_Var_ActQ_Rev">[1]Text2Word!$C$59</definedName>
    <definedName name="XL_Var_ActQ_Rev_Growth">[1]Text2Word!$C$62</definedName>
    <definedName name="XL_Var_ActQ_Rev_Growth_Ex">[1]Text2Word!$C$138</definedName>
    <definedName name="XL_Var_ActQ_SnD">[1]Text2Word!$C$153</definedName>
    <definedName name="XL_Var_ActQ_SnD_irt_txt">[1]Text2Word!$C$154</definedName>
    <definedName name="XL_Var_ActQ_Tax">[1]Text2Word!$C$233</definedName>
    <definedName name="XL_Var_ActQ_WCL_change">[1]Text2Word!$C$307</definedName>
    <definedName name="XL_Var_ActQBrDateYearLong">'Period Admin'!$J$209</definedName>
    <definedName name="XL_Var_ActY_PY_Debt_Owners">#REF!</definedName>
    <definedName name="XL_Var_ActY_PY_Interest">#REF!</definedName>
    <definedName name="XL_Var_ActY_PY_KonsT">#REF!</definedName>
    <definedName name="XL_Var_ActY_PY_NetDebt">'[1]ALTNYCKTAL_(I)'!$J$194</definedName>
    <definedName name="XL_Var_ActY_txt2">[1]Text2Word!#REF!</definedName>
    <definedName name="XL_Var_ActYear_m1Y">'Period Admin'!$D$9</definedName>
    <definedName name="Xl_Var_PY_ActR12_OpCf">'[1]Diagram_(D)'!$D$34</definedName>
    <definedName name="XL_Var_RF_2">[1]Text2Word!#REF!</definedName>
    <definedName name="XL_Var_RF_2.1">[1]Text2Word!#REF!</definedName>
    <definedName name="XL_Var_RF_2_2">[1]Text2Word!#REF!</definedName>
    <definedName name="XL_Var_RF_corrected">[1]Text2Word!#REF!</definedName>
    <definedName name="XL_Var_Tbl_KC_KF_Adj">#REF!</definedName>
    <definedName name="XL_Var_Tbl_Not_9">#REF!</definedName>
    <definedName name="XL_Var_XL_Act_Year_Repayment_shareholder_lo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R198" i="10" l="1"/>
  <c r="Q198" i="10"/>
  <c r="P198" i="10"/>
  <c r="O198" i="10"/>
  <c r="N198" i="10"/>
  <c r="M198" i="10"/>
  <c r="L198" i="10"/>
  <c r="K198" i="10"/>
  <c r="R180" i="10"/>
  <c r="Q180" i="10"/>
  <c r="P180" i="10"/>
  <c r="O180" i="10"/>
  <c r="N180" i="10"/>
  <c r="M180" i="10"/>
  <c r="L180" i="10"/>
  <c r="K180" i="10"/>
  <c r="S42" i="10"/>
  <c r="S58" i="10" s="1"/>
  <c r="S74" i="10" s="1"/>
  <c r="S90" i="10" s="1"/>
  <c r="S106" i="10" s="1"/>
  <c r="S122" i="10" s="1"/>
  <c r="S138" i="10" s="1"/>
  <c r="S154" i="10" s="1"/>
  <c r="S170" i="10" s="1"/>
  <c r="S194" i="10" s="1"/>
  <c r="S202" i="10" s="1"/>
  <c r="R42" i="10"/>
  <c r="O58" i="10" s="1"/>
  <c r="P74" i="10" s="1"/>
  <c r="Q90" i="10" s="1"/>
  <c r="R106" i="10" s="1"/>
  <c r="O122" i="10" s="1"/>
  <c r="P138" i="10" s="1"/>
  <c r="Q154" i="10" s="1"/>
  <c r="R170" i="10" s="1"/>
  <c r="Q42" i="10"/>
  <c r="R58" i="10" s="1"/>
  <c r="O74" i="10" s="1"/>
  <c r="P90" i="10" s="1"/>
  <c r="Q106" i="10" s="1"/>
  <c r="R122" i="10" s="1"/>
  <c r="O138" i="10" s="1"/>
  <c r="P154" i="10" s="1"/>
  <c r="Q170" i="10" s="1"/>
  <c r="P42" i="10"/>
  <c r="Q58" i="10" s="1"/>
  <c r="R74" i="10" s="1"/>
  <c r="O90" i="10" s="1"/>
  <c r="P106" i="10" s="1"/>
  <c r="Q122" i="10" s="1"/>
  <c r="R138" i="10" s="1"/>
  <c r="O154" i="10" s="1"/>
  <c r="P170" i="10" s="1"/>
  <c r="O42" i="10"/>
  <c r="P58" i="10" s="1"/>
  <c r="Q74" i="10" s="1"/>
  <c r="R90" i="10" s="1"/>
  <c r="O106" i="10" s="1"/>
  <c r="P122" i="10" s="1"/>
  <c r="Q138" i="10" s="1"/>
  <c r="R154" i="10" s="1"/>
  <c r="O170" i="10" s="1"/>
  <c r="N42" i="10"/>
  <c r="K58" i="10" s="1"/>
  <c r="L74" i="10" s="1"/>
  <c r="M90" i="10" s="1"/>
  <c r="N106" i="10" s="1"/>
  <c r="K122" i="10" s="1"/>
  <c r="L138" i="10" s="1"/>
  <c r="M154" i="10" s="1"/>
  <c r="N170" i="10" s="1"/>
  <c r="M42" i="10"/>
  <c r="N58" i="10" s="1"/>
  <c r="K74" i="10" s="1"/>
  <c r="L90" i="10" s="1"/>
  <c r="M106" i="10" s="1"/>
  <c r="N122" i="10" s="1"/>
  <c r="K138" i="10" s="1"/>
  <c r="L154" i="10" s="1"/>
  <c r="M170" i="10" s="1"/>
  <c r="L42" i="10"/>
  <c r="M58" i="10" s="1"/>
  <c r="N74" i="10" s="1"/>
  <c r="K90" i="10" s="1"/>
  <c r="L106" i="10" s="1"/>
  <c r="M122" i="10" s="1"/>
  <c r="N138" i="10" s="1"/>
  <c r="K154" i="10" s="1"/>
  <c r="L170" i="10" s="1"/>
  <c r="K42" i="10"/>
  <c r="L58" i="10" s="1"/>
  <c r="M74" i="10" s="1"/>
  <c r="N90" i="10" s="1"/>
  <c r="K106" i="10" s="1"/>
  <c r="L122" i="10" s="1"/>
  <c r="M138" i="10" s="1"/>
  <c r="N154" i="10" s="1"/>
  <c r="K170" i="10" s="1"/>
  <c r="S41" i="10"/>
  <c r="S57" i="10" s="1"/>
  <c r="S73" i="10" s="1"/>
  <c r="S89" i="10" s="1"/>
  <c r="S105" i="10" s="1"/>
  <c r="S121" i="10" s="1"/>
  <c r="S137" i="10" s="1"/>
  <c r="S153" i="10" s="1"/>
  <c r="S169" i="10" s="1"/>
  <c r="S193" i="10" s="1"/>
  <c r="R41" i="10"/>
  <c r="Q41" i="10"/>
  <c r="P41" i="10"/>
  <c r="O41" i="10"/>
  <c r="P57" i="10" s="1"/>
  <c r="Q73" i="10" s="1"/>
  <c r="R89" i="10" s="1"/>
  <c r="O105" i="10" s="1"/>
  <c r="N41" i="10"/>
  <c r="M41" i="10"/>
  <c r="L41" i="10"/>
  <c r="K41" i="10"/>
  <c r="L57" i="10" s="1"/>
  <c r="M73" i="10" s="1"/>
  <c r="N89" i="10" s="1"/>
  <c r="K105" i="10" s="1"/>
  <c r="S40" i="10"/>
  <c r="S56" i="10" s="1"/>
  <c r="S72" i="10" s="1"/>
  <c r="S88" i="10" s="1"/>
  <c r="S104" i="10" s="1"/>
  <c r="S120" i="10" s="1"/>
  <c r="S136" i="10" s="1"/>
  <c r="S152" i="10" s="1"/>
  <c r="S168" i="10" s="1"/>
  <c r="S192" i="10" s="1"/>
  <c r="S39" i="10"/>
  <c r="S55" i="10" s="1"/>
  <c r="S71" i="10" s="1"/>
  <c r="S87" i="10" s="1"/>
  <c r="S103" i="10" s="1"/>
  <c r="S119" i="10" s="1"/>
  <c r="S135" i="10" s="1"/>
  <c r="S151" i="10" s="1"/>
  <c r="S167" i="10" s="1"/>
  <c r="S191" i="10" s="1"/>
  <c r="S199" i="10" s="1"/>
  <c r="S38" i="10"/>
  <c r="S54" i="10" s="1"/>
  <c r="S70" i="10" s="1"/>
  <c r="S86" i="10" s="1"/>
  <c r="S102" i="10" s="1"/>
  <c r="S118" i="10" s="1"/>
  <c r="S134" i="10" s="1"/>
  <c r="S150" i="10" s="1"/>
  <c r="S166" i="10" s="1"/>
  <c r="S190" i="10" s="1"/>
  <c r="S37" i="10"/>
  <c r="S36" i="10"/>
  <c r="S52" i="10" s="1"/>
  <c r="S68" i="10" s="1"/>
  <c r="S84" i="10" s="1"/>
  <c r="S100" i="10" s="1"/>
  <c r="S116" i="10" s="1"/>
  <c r="S132" i="10" s="1"/>
  <c r="S148" i="10" s="1"/>
  <c r="S164" i="10" s="1"/>
  <c r="S188" i="10" s="1"/>
  <c r="S35" i="10"/>
  <c r="S51" i="10" s="1"/>
  <c r="S67" i="10" s="1"/>
  <c r="S83" i="10" s="1"/>
  <c r="S99" i="10" s="1"/>
  <c r="S115" i="10" s="1"/>
  <c r="S131" i="10" s="1"/>
  <c r="S147" i="10" s="1"/>
  <c r="S163" i="10" s="1"/>
  <c r="S187" i="10" s="1"/>
  <c r="S198" i="10" s="1"/>
  <c r="R35" i="10"/>
  <c r="Q35" i="10"/>
  <c r="P35" i="10"/>
  <c r="Q51" i="10" s="1"/>
  <c r="R67" i="10" s="1"/>
  <c r="O83" i="10" s="1"/>
  <c r="O35" i="10"/>
  <c r="N35" i="10"/>
  <c r="M35" i="10"/>
  <c r="N51" i="10" s="1"/>
  <c r="K67" i="10" s="1"/>
  <c r="L35" i="10"/>
  <c r="K35" i="10"/>
  <c r="S34" i="10"/>
  <c r="S33" i="10"/>
  <c r="S49" i="10" s="1"/>
  <c r="S65" i="10" s="1"/>
  <c r="S81" i="10" s="1"/>
  <c r="S97" i="10" s="1"/>
  <c r="S113" i="10" s="1"/>
  <c r="S129" i="10" s="1"/>
  <c r="S145" i="10" s="1"/>
  <c r="S161" i="10" s="1"/>
  <c r="S185" i="10" s="1"/>
  <c r="R33" i="10"/>
  <c r="O49" i="10" s="1"/>
  <c r="P65" i="10" s="1"/>
  <c r="Q81" i="10" s="1"/>
  <c r="R97" i="10" s="1"/>
  <c r="O113" i="10" s="1"/>
  <c r="P129" i="10" s="1"/>
  <c r="Q145" i="10" s="1"/>
  <c r="R161" i="10" s="1"/>
  <c r="Q33" i="10"/>
  <c r="R49" i="10" s="1"/>
  <c r="O65" i="10" s="1"/>
  <c r="P81" i="10" s="1"/>
  <c r="Q97" i="10" s="1"/>
  <c r="R113" i="10" s="1"/>
  <c r="O129" i="10" s="1"/>
  <c r="P145" i="10" s="1"/>
  <c r="Q161" i="10" s="1"/>
  <c r="P33" i="10"/>
  <c r="Q49" i="10" s="1"/>
  <c r="R65" i="10" s="1"/>
  <c r="O81" i="10" s="1"/>
  <c r="P97" i="10" s="1"/>
  <c r="Q113" i="10" s="1"/>
  <c r="R129" i="10" s="1"/>
  <c r="O145" i="10" s="1"/>
  <c r="P161" i="10" s="1"/>
  <c r="O33" i="10"/>
  <c r="P49" i="10" s="1"/>
  <c r="Q65" i="10" s="1"/>
  <c r="R81" i="10" s="1"/>
  <c r="O97" i="10" s="1"/>
  <c r="P113" i="10" s="1"/>
  <c r="Q129" i="10" s="1"/>
  <c r="R145" i="10" s="1"/>
  <c r="O161" i="10" s="1"/>
  <c r="N33" i="10"/>
  <c r="K49" i="10" s="1"/>
  <c r="L65" i="10" s="1"/>
  <c r="M81" i="10" s="1"/>
  <c r="N97" i="10" s="1"/>
  <c r="K113" i="10" s="1"/>
  <c r="L129" i="10" s="1"/>
  <c r="M145" i="10" s="1"/>
  <c r="N161" i="10" s="1"/>
  <c r="M33" i="10"/>
  <c r="N49" i="10" s="1"/>
  <c r="K65" i="10" s="1"/>
  <c r="L81" i="10" s="1"/>
  <c r="M97" i="10" s="1"/>
  <c r="N113" i="10" s="1"/>
  <c r="K129" i="10" s="1"/>
  <c r="L145" i="10" s="1"/>
  <c r="M161" i="10" s="1"/>
  <c r="L33" i="10"/>
  <c r="M49" i="10" s="1"/>
  <c r="N65" i="10" s="1"/>
  <c r="K81" i="10" s="1"/>
  <c r="L97" i="10" s="1"/>
  <c r="M113" i="10" s="1"/>
  <c r="N129" i="10" s="1"/>
  <c r="K145" i="10" s="1"/>
  <c r="L161" i="10" s="1"/>
  <c r="K33" i="10"/>
  <c r="L49" i="10" s="1"/>
  <c r="M65" i="10" s="1"/>
  <c r="N81" i="10" s="1"/>
  <c r="K97" i="10" s="1"/>
  <c r="L113" i="10" s="1"/>
  <c r="M129" i="10" s="1"/>
  <c r="N145" i="10" s="1"/>
  <c r="K161" i="10" s="1"/>
  <c r="S32" i="10"/>
  <c r="S48" i="10" s="1"/>
  <c r="S64" i="10" s="1"/>
  <c r="S80" i="10" s="1"/>
  <c r="S96" i="10" s="1"/>
  <c r="S112" i="10" s="1"/>
  <c r="S128" i="10" s="1"/>
  <c r="S144" i="10" s="1"/>
  <c r="S160" i="10" s="1"/>
  <c r="S184" i="10" s="1"/>
  <c r="S31" i="10"/>
  <c r="S47" i="10" s="1"/>
  <c r="S63" i="10" s="1"/>
  <c r="S79" i="10" s="1"/>
  <c r="S95" i="10" s="1"/>
  <c r="S111" i="10" s="1"/>
  <c r="S127" i="10" s="1"/>
  <c r="S143" i="10" s="1"/>
  <c r="S159" i="10" s="1"/>
  <c r="S183" i="10" s="1"/>
  <c r="S30" i="10"/>
  <c r="S46" i="10" s="1"/>
  <c r="S62" i="10" s="1"/>
  <c r="S78" i="10" s="1"/>
  <c r="S94" i="10" s="1"/>
  <c r="S110" i="10" s="1"/>
  <c r="S126" i="10" s="1"/>
  <c r="S142" i="10" s="1"/>
  <c r="S158" i="10" s="1"/>
  <c r="S182" i="10" s="1"/>
  <c r="S29" i="10"/>
  <c r="S45" i="10" s="1"/>
  <c r="S61" i="10" s="1"/>
  <c r="S77" i="10" s="1"/>
  <c r="S93" i="10" s="1"/>
  <c r="S109" i="10" s="1"/>
  <c r="S125" i="10" s="1"/>
  <c r="S141" i="10" s="1"/>
  <c r="S157" i="10" s="1"/>
  <c r="S181" i="10" s="1"/>
  <c r="S28" i="10"/>
  <c r="S44" i="10" s="1"/>
  <c r="S60" i="10" s="1"/>
  <c r="S76" i="10" s="1"/>
  <c r="S92" i="10" s="1"/>
  <c r="S108" i="10" s="1"/>
  <c r="S124" i="10" s="1"/>
  <c r="S140" i="10" s="1"/>
  <c r="S156" i="10" s="1"/>
  <c r="S180" i="10" s="1"/>
  <c r="S27" i="10"/>
  <c r="S43" i="10" s="1"/>
  <c r="S59" i="10" s="1"/>
  <c r="S75" i="10" s="1"/>
  <c r="S91" i="10" s="1"/>
  <c r="S107" i="10" s="1"/>
  <c r="S123" i="10" s="1"/>
  <c r="S139" i="10" s="1"/>
  <c r="S155" i="10" s="1"/>
  <c r="S179" i="10" s="1"/>
  <c r="S196" i="10" s="1"/>
  <c r="R27" i="10"/>
  <c r="O43" i="10" s="1"/>
  <c r="Q27" i="10"/>
  <c r="R43" i="10" s="1"/>
  <c r="P27" i="10"/>
  <c r="Q43" i="10" s="1"/>
  <c r="R59" i="10" s="1"/>
  <c r="O27" i="10"/>
  <c r="P43" i="10" s="1"/>
  <c r="N27" i="10"/>
  <c r="K43" i="10" s="1"/>
  <c r="M27" i="10"/>
  <c r="N43" i="10" s="1"/>
  <c r="L27" i="10"/>
  <c r="M43" i="10" s="1"/>
  <c r="K27" i="10"/>
  <c r="R13" i="10"/>
  <c r="Q13" i="10"/>
  <c r="P13" i="10"/>
  <c r="O13" i="10"/>
  <c r="N13" i="10"/>
  <c r="M13" i="10"/>
  <c r="L13" i="10"/>
  <c r="K13" i="10"/>
  <c r="R10" i="10"/>
  <c r="Q10" i="10"/>
  <c r="Q11" i="10" s="1"/>
  <c r="P10" i="10"/>
  <c r="P11" i="10" s="1"/>
  <c r="O10" i="10"/>
  <c r="N10" i="10"/>
  <c r="M10" i="10"/>
  <c r="L10" i="10"/>
  <c r="L11" i="10" s="1"/>
  <c r="K10" i="10"/>
  <c r="K11" i="10" s="1"/>
  <c r="F8" i="10"/>
  <c r="D8" i="10"/>
  <c r="L2" i="10"/>
  <c r="L3" i="10" s="1"/>
  <c r="A12" i="1"/>
  <c r="A10" i="1"/>
  <c r="A8" i="1"/>
  <c r="A7" i="1"/>
  <c r="A6" i="1"/>
  <c r="A11" i="1"/>
  <c r="L28" i="10" l="1"/>
  <c r="L29" i="10" s="1"/>
  <c r="M45" i="10" s="1"/>
  <c r="N61" i="10" s="1"/>
  <c r="O28" i="10"/>
  <c r="M28" i="10"/>
  <c r="M29" i="10" s="1"/>
  <c r="N45" i="10" s="1"/>
  <c r="N28" i="10"/>
  <c r="N29" i="10" s="1"/>
  <c r="L21" i="10"/>
  <c r="P28" i="10"/>
  <c r="P29" i="10" s="1"/>
  <c r="Q45" i="10" s="1"/>
  <c r="R62" i="10" s="1"/>
  <c r="K12" i="10"/>
  <c r="R21" i="10"/>
  <c r="Q21" i="10"/>
  <c r="N39" i="10"/>
  <c r="L37" i="10"/>
  <c r="M53" i="10" s="1"/>
  <c r="N69" i="10" s="1"/>
  <c r="L16" i="10"/>
  <c r="N37" i="10"/>
  <c r="L20" i="10"/>
  <c r="R37" i="10"/>
  <c r="M12" i="10"/>
  <c r="N12" i="10"/>
  <c r="R12" i="10"/>
  <c r="N21" i="10"/>
  <c r="O12" i="10"/>
  <c r="M32" i="10"/>
  <c r="N48" i="10" s="1"/>
  <c r="P39" i="10"/>
  <c r="Q55" i="10" s="1"/>
  <c r="R71" i="10" s="1"/>
  <c r="L14" i="10"/>
  <c r="L32" i="10"/>
  <c r="M48" i="10" s="1"/>
  <c r="N64" i="10" s="1"/>
  <c r="Q28" i="10"/>
  <c r="Q29" i="10" s="1"/>
  <c r="R46" i="10" s="1"/>
  <c r="L39" i="10"/>
  <c r="M55" i="10" s="1"/>
  <c r="N71" i="10" s="1"/>
  <c r="M16" i="10"/>
  <c r="R38" i="10"/>
  <c r="M39" i="10"/>
  <c r="N55" i="10" s="1"/>
  <c r="M11" i="10"/>
  <c r="N18" i="10"/>
  <c r="N40" i="10"/>
  <c r="N11" i="10"/>
  <c r="O18" i="10"/>
  <c r="O11" i="10"/>
  <c r="P18" i="10"/>
  <c r="M36" i="10"/>
  <c r="N52" i="10" s="1"/>
  <c r="P40" i="10"/>
  <c r="Q56" i="10" s="1"/>
  <c r="R72" i="10" s="1"/>
  <c r="R11" i="10"/>
  <c r="Q18" i="10"/>
  <c r="N36" i="10"/>
  <c r="Q40" i="10"/>
  <c r="R56" i="10" s="1"/>
  <c r="N32" i="10"/>
  <c r="R18" i="10"/>
  <c r="L19" i="10"/>
  <c r="P19" i="10"/>
  <c r="L31" i="10"/>
  <c r="M47" i="10" s="1"/>
  <c r="N63" i="10" s="1"/>
  <c r="R34" i="10"/>
  <c r="L12" i="10"/>
  <c r="K20" i="10"/>
  <c r="M31" i="10"/>
  <c r="N47" i="10" s="1"/>
  <c r="M34" i="10"/>
  <c r="N50" i="10" s="1"/>
  <c r="M37" i="10"/>
  <c r="N53" i="10" s="1"/>
  <c r="K57" i="10"/>
  <c r="L73" i="10" s="1"/>
  <c r="M89" i="10" s="1"/>
  <c r="N105" i="10" s="1"/>
  <c r="K121" i="10" s="1"/>
  <c r="R40" i="10"/>
  <c r="K14" i="10"/>
  <c r="M20" i="10"/>
  <c r="Q39" i="10"/>
  <c r="R55" i="10" s="1"/>
  <c r="N16" i="10"/>
  <c r="P12" i="10"/>
  <c r="O16" i="10"/>
  <c r="P37" i="10"/>
  <c r="Q53" i="10" s="1"/>
  <c r="R69" i="10" s="1"/>
  <c r="F9" i="10"/>
  <c r="L190" i="10" s="1"/>
  <c r="Q12" i="10"/>
  <c r="P16" i="10"/>
  <c r="Q37" i="10"/>
  <c r="R53" i="10" s="1"/>
  <c r="P121" i="10"/>
  <c r="Q137" i="10" s="1"/>
  <c r="R153" i="10" s="1"/>
  <c r="O169" i="10" s="1"/>
  <c r="N44" i="10"/>
  <c r="K59" i="10"/>
  <c r="K44" i="10"/>
  <c r="L59" i="10"/>
  <c r="P59" i="10"/>
  <c r="O44" i="10"/>
  <c r="O75" i="10"/>
  <c r="R60" i="10"/>
  <c r="Q59" i="10"/>
  <c r="P44" i="10"/>
  <c r="O59" i="10"/>
  <c r="J59" i="10" s="1"/>
  <c r="R44" i="10"/>
  <c r="J44" i="10" s="1"/>
  <c r="P99" i="10"/>
  <c r="Q115" i="10" s="1"/>
  <c r="R131" i="10" s="1"/>
  <c r="O147" i="10" s="1"/>
  <c r="L83" i="10"/>
  <c r="M99" i="10" s="1"/>
  <c r="N115" i="10" s="1"/>
  <c r="K131" i="10" s="1"/>
  <c r="J193" i="10"/>
  <c r="J185" i="10"/>
  <c r="J202" i="10"/>
  <c r="J180" i="10"/>
  <c r="J187" i="10"/>
  <c r="J179" i="10"/>
  <c r="J161" i="10"/>
  <c r="J145" i="10"/>
  <c r="J129" i="10"/>
  <c r="J113" i="10"/>
  <c r="J97" i="10"/>
  <c r="J81" i="10"/>
  <c r="J65" i="10"/>
  <c r="J198" i="10"/>
  <c r="J197" i="10"/>
  <c r="J170" i="10"/>
  <c r="J154" i="10"/>
  <c r="J138" i="10"/>
  <c r="J194" i="10"/>
  <c r="J15" i="10"/>
  <c r="J24" i="10"/>
  <c r="J8" i="10"/>
  <c r="J7" i="10"/>
  <c r="J26" i="10"/>
  <c r="J41" i="10"/>
  <c r="J23" i="10"/>
  <c r="J33" i="10"/>
  <c r="J196" i="10"/>
  <c r="J9" i="10"/>
  <c r="J25" i="10"/>
  <c r="J74" i="10"/>
  <c r="J58" i="10"/>
  <c r="J42" i="10"/>
  <c r="J17" i="10"/>
  <c r="J49" i="10"/>
  <c r="J122" i="10"/>
  <c r="J90" i="10"/>
  <c r="J35" i="10"/>
  <c r="J10" i="10"/>
  <c r="J13" i="10"/>
  <c r="J43" i="10"/>
  <c r="J27" i="10"/>
  <c r="J106" i="10"/>
  <c r="R199" i="10"/>
  <c r="N199" i="10"/>
  <c r="N59" i="10"/>
  <c r="M44" i="10"/>
  <c r="L121" i="10"/>
  <c r="M137" i="10" s="1"/>
  <c r="N153" i="10" s="1"/>
  <c r="K169" i="10" s="1"/>
  <c r="N20" i="10"/>
  <c r="S50" i="10"/>
  <c r="S66" i="10" s="1"/>
  <c r="S82" i="10" s="1"/>
  <c r="S98" i="10" s="1"/>
  <c r="S114" i="10" s="1"/>
  <c r="S130" i="10" s="1"/>
  <c r="S146" i="10" s="1"/>
  <c r="S162" i="10" s="1"/>
  <c r="S186" i="10" s="1"/>
  <c r="S197" i="10" s="1"/>
  <c r="M57" i="10"/>
  <c r="N73" i="10" s="1"/>
  <c r="K89" i="10" s="1"/>
  <c r="M14" i="10"/>
  <c r="P36" i="10"/>
  <c r="Q52" i="10" s="1"/>
  <c r="R68" i="10" s="1"/>
  <c r="L22" i="10"/>
  <c r="P32" i="10"/>
  <c r="Q48" i="10" s="1"/>
  <c r="R64" i="10" s="1"/>
  <c r="Q36" i="10"/>
  <c r="R52" i="10" s="1"/>
  <c r="L38" i="10"/>
  <c r="M54" i="10" s="1"/>
  <c r="N70" i="10" s="1"/>
  <c r="R39" i="10"/>
  <c r="N57" i="10"/>
  <c r="K73" i="10" s="1"/>
  <c r="O20" i="10"/>
  <c r="O14" i="10"/>
  <c r="Q16" i="10"/>
  <c r="P20" i="10"/>
  <c r="M22" i="10"/>
  <c r="N31" i="10"/>
  <c r="Q32" i="10"/>
  <c r="R48" i="10" s="1"/>
  <c r="R36" i="10"/>
  <c r="M38" i="10"/>
  <c r="N54" i="10" s="1"/>
  <c r="Q44" i="10"/>
  <c r="K51" i="10"/>
  <c r="O57" i="10"/>
  <c r="L137" i="10"/>
  <c r="M153" i="10" s="1"/>
  <c r="N169" i="10" s="1"/>
  <c r="N14" i="10"/>
  <c r="P14" i="10"/>
  <c r="R16" i="10"/>
  <c r="K19" i="10"/>
  <c r="Q20" i="10"/>
  <c r="N22" i="10"/>
  <c r="R28" i="10"/>
  <c r="J28" i="10" s="1"/>
  <c r="R32" i="10"/>
  <c r="N38" i="10"/>
  <c r="L43" i="10"/>
  <c r="L51" i="10"/>
  <c r="M67" i="10" s="1"/>
  <c r="N83" i="10" s="1"/>
  <c r="K99" i="10" s="1"/>
  <c r="Q14" i="10"/>
  <c r="R20" i="10"/>
  <c r="O22" i="10"/>
  <c r="P31" i="10"/>
  <c r="Q47" i="10" s="1"/>
  <c r="R63" i="10" s="1"/>
  <c r="M51" i="10"/>
  <c r="N67" i="10" s="1"/>
  <c r="K83" i="10" s="1"/>
  <c r="Q57" i="10"/>
  <c r="R73" i="10" s="1"/>
  <c r="O89" i="10" s="1"/>
  <c r="J89" i="10" s="1"/>
  <c r="K22" i="10"/>
  <c r="R14" i="10"/>
  <c r="M19" i="10"/>
  <c r="P22" i="10"/>
  <c r="L30" i="10"/>
  <c r="M46" i="10" s="1"/>
  <c r="N62" i="10" s="1"/>
  <c r="Q31" i="10"/>
  <c r="R47" i="10" s="1"/>
  <c r="P38" i="10"/>
  <c r="Q54" i="10" s="1"/>
  <c r="R70" i="10" s="1"/>
  <c r="L40" i="10"/>
  <c r="M56" i="10" s="1"/>
  <c r="N72" i="10" s="1"/>
  <c r="R57" i="10"/>
  <c r="O73" i="10" s="1"/>
  <c r="M204" i="10"/>
  <c r="S53" i="10"/>
  <c r="S69" i="10" s="1"/>
  <c r="S85" i="10" s="1"/>
  <c r="S101" i="10" s="1"/>
  <c r="S117" i="10" s="1"/>
  <c r="S133" i="10" s="1"/>
  <c r="S149" i="10" s="1"/>
  <c r="S165" i="10" s="1"/>
  <c r="S189" i="10" s="1"/>
  <c r="N19" i="10"/>
  <c r="Q22" i="10"/>
  <c r="M30" i="10"/>
  <c r="N46" i="10" s="1"/>
  <c r="R31" i="10"/>
  <c r="Q38" i="10"/>
  <c r="R54" i="10" s="1"/>
  <c r="M40" i="10"/>
  <c r="N56" i="10" s="1"/>
  <c r="O51" i="10"/>
  <c r="N204" i="10"/>
  <c r="O19" i="10"/>
  <c r="K21" i="10"/>
  <c r="R22" i="10"/>
  <c r="N30" i="10"/>
  <c r="L34" i="10"/>
  <c r="M50" i="10" s="1"/>
  <c r="N66" i="10" s="1"/>
  <c r="P51" i="10"/>
  <c r="Q67" i="10" s="1"/>
  <c r="R83" i="10" s="1"/>
  <c r="O99" i="10" s="1"/>
  <c r="K207" i="10"/>
  <c r="L207" i="10"/>
  <c r="Q19" i="10"/>
  <c r="M21" i="10"/>
  <c r="N34" i="10"/>
  <c r="R51" i="10"/>
  <c r="O67" i="10" s="1"/>
  <c r="J67" i="10" s="1"/>
  <c r="R208" i="10"/>
  <c r="K18" i="10"/>
  <c r="R19" i="10"/>
  <c r="O208" i="10"/>
  <c r="Q205" i="10"/>
  <c r="N208" i="10"/>
  <c r="P205" i="10"/>
  <c r="M208" i="10"/>
  <c r="O205" i="10"/>
  <c r="L208" i="10"/>
  <c r="N205" i="10"/>
  <c r="R201" i="10"/>
  <c r="R209" i="10"/>
  <c r="K208" i="10"/>
  <c r="M205" i="10"/>
  <c r="Q201" i="10"/>
  <c r="Q209" i="10"/>
  <c r="L205" i="10"/>
  <c r="P201" i="10"/>
  <c r="P209" i="10"/>
  <c r="R207" i="10"/>
  <c r="K205" i="10"/>
  <c r="O201" i="10"/>
  <c r="O209" i="10"/>
  <c r="Q207" i="10"/>
  <c r="N201" i="10"/>
  <c r="N209" i="10"/>
  <c r="P207" i="10"/>
  <c r="R204" i="10"/>
  <c r="M201" i="10"/>
  <c r="M209" i="10"/>
  <c r="O207" i="10"/>
  <c r="Q204" i="10"/>
  <c r="L201" i="10"/>
  <c r="L209" i="10"/>
  <c r="N207" i="10"/>
  <c r="P204" i="10"/>
  <c r="K201" i="10"/>
  <c r="K209" i="10"/>
  <c r="M207" i="10"/>
  <c r="O204" i="10"/>
  <c r="Q208" i="10"/>
  <c r="L204" i="10"/>
  <c r="P208" i="10"/>
  <c r="R205" i="10"/>
  <c r="K204" i="10"/>
  <c r="L18" i="10"/>
  <c r="D20" i="10"/>
  <c r="O21" i="10"/>
  <c r="J21" i="10" s="1"/>
  <c r="P34" i="10"/>
  <c r="Q50" i="10" s="1"/>
  <c r="R66" i="10" s="1"/>
  <c r="D9" i="10"/>
  <c r="O37" i="10" s="1"/>
  <c r="P53" i="10" s="1"/>
  <c r="Q69" i="10" s="1"/>
  <c r="R85" i="10" s="1"/>
  <c r="K16" i="10"/>
  <c r="M18" i="10"/>
  <c r="P21" i="10"/>
  <c r="K28" i="10"/>
  <c r="Q34" i="10"/>
  <c r="R50" i="10" s="1"/>
  <c r="L36" i="10"/>
  <c r="M52" i="10" s="1"/>
  <c r="N68" i="10" s="1"/>
  <c r="Q46" i="10" l="1"/>
  <c r="J18" i="10"/>
  <c r="P30" i="10"/>
  <c r="J207" i="10"/>
  <c r="R61" i="10"/>
  <c r="Q30" i="10"/>
  <c r="J14" i="10"/>
  <c r="J12" i="10"/>
  <c r="J11" i="10"/>
  <c r="J214" i="10"/>
  <c r="J205" i="10"/>
  <c r="R45" i="10"/>
  <c r="J209" i="10"/>
  <c r="J204" i="10"/>
  <c r="J208" i="10"/>
  <c r="J16" i="10"/>
  <c r="J19" i="10"/>
  <c r="J201" i="10"/>
  <c r="N181" i="10"/>
  <c r="M184" i="10"/>
  <c r="L192" i="10"/>
  <c r="O38" i="10"/>
  <c r="K199" i="10"/>
  <c r="K32" i="10"/>
  <c r="L48" i="10" s="1"/>
  <c r="M64" i="10" s="1"/>
  <c r="N80" i="10" s="1"/>
  <c r="N184" i="10"/>
  <c r="K38" i="10"/>
  <c r="L54" i="10" s="1"/>
  <c r="M70" i="10" s="1"/>
  <c r="N86" i="10" s="1"/>
  <c r="L199" i="10"/>
  <c r="R190" i="10"/>
  <c r="M199" i="10"/>
  <c r="N182" i="10"/>
  <c r="N192" i="10"/>
  <c r="J20" i="10"/>
  <c r="O184" i="10"/>
  <c r="O199" i="10"/>
  <c r="J199" i="10" s="1"/>
  <c r="O48" i="10"/>
  <c r="L182" i="10"/>
  <c r="M182" i="10"/>
  <c r="O192" i="10"/>
  <c r="K190" i="10"/>
  <c r="P199" i="10"/>
  <c r="P182" i="10"/>
  <c r="M190" i="10"/>
  <c r="P184" i="10"/>
  <c r="Q199" i="10"/>
  <c r="J37" i="10"/>
  <c r="K48" i="10"/>
  <c r="L64" i="10" s="1"/>
  <c r="M80" i="10" s="1"/>
  <c r="N96" i="10" s="1"/>
  <c r="Q190" i="10"/>
  <c r="Q182" i="10"/>
  <c r="F10" i="10"/>
  <c r="K134" i="10" s="1"/>
  <c r="L150" i="10" s="1"/>
  <c r="M166" i="10" s="1"/>
  <c r="K70" i="10"/>
  <c r="L86" i="10" s="1"/>
  <c r="M102" i="10" s="1"/>
  <c r="N118" i="10" s="1"/>
  <c r="O30" i="10"/>
  <c r="P46" i="10" s="1"/>
  <c r="M192" i="10"/>
  <c r="O182" i="10"/>
  <c r="K184" i="10"/>
  <c r="Q184" i="10"/>
  <c r="N190" i="10"/>
  <c r="Q192" i="10"/>
  <c r="K56" i="10"/>
  <c r="L72" i="10" s="1"/>
  <c r="M88" i="10" s="1"/>
  <c r="N104" i="10" s="1"/>
  <c r="K40" i="10"/>
  <c r="L56" i="10" s="1"/>
  <c r="M72" i="10" s="1"/>
  <c r="N88" i="10" s="1"/>
  <c r="R182" i="10"/>
  <c r="K192" i="10"/>
  <c r="R184" i="10"/>
  <c r="O32" i="10"/>
  <c r="P48" i="10" s="1"/>
  <c r="Q64" i="10" s="1"/>
  <c r="R80" i="10" s="1"/>
  <c r="K182" i="10"/>
  <c r="O40" i="10"/>
  <c r="L184" i="10"/>
  <c r="R192" i="10"/>
  <c r="O86" i="10"/>
  <c r="P102" i="10" s="1"/>
  <c r="Q118" i="10" s="1"/>
  <c r="R134" i="10" s="1"/>
  <c r="P192" i="10"/>
  <c r="O190" i="10"/>
  <c r="K39" i="10"/>
  <c r="L55" i="10" s="1"/>
  <c r="M71" i="10" s="1"/>
  <c r="N87" i="10" s="1"/>
  <c r="J22" i="10"/>
  <c r="P190" i="10"/>
  <c r="O45" i="10"/>
  <c r="O46" i="10"/>
  <c r="K29" i="10"/>
  <c r="L45" i="10" s="1"/>
  <c r="M61" i="10" s="1"/>
  <c r="N77" i="10" s="1"/>
  <c r="K30" i="10"/>
  <c r="L46" i="10" s="1"/>
  <c r="M62" i="10" s="1"/>
  <c r="N78" i="10" s="1"/>
  <c r="L89" i="10"/>
  <c r="M105" i="10" s="1"/>
  <c r="N121" i="10" s="1"/>
  <c r="K137" i="10" s="1"/>
  <c r="K71" i="10"/>
  <c r="L87" i="10" s="1"/>
  <c r="M103" i="10" s="1"/>
  <c r="N119" i="10" s="1"/>
  <c r="K72" i="10"/>
  <c r="L88" i="10" s="1"/>
  <c r="M104" i="10" s="1"/>
  <c r="N120" i="10" s="1"/>
  <c r="L147" i="10"/>
  <c r="M163" i="10" s="1"/>
  <c r="P60" i="10"/>
  <c r="Q75" i="10"/>
  <c r="R75" i="10"/>
  <c r="Q60" i="10"/>
  <c r="N200" i="10"/>
  <c r="N191" i="10"/>
  <c r="R189" i="10"/>
  <c r="L188" i="10"/>
  <c r="N183" i="10"/>
  <c r="M200" i="10"/>
  <c r="M191" i="10"/>
  <c r="Q189" i="10"/>
  <c r="K188" i="10"/>
  <c r="M183" i="10"/>
  <c r="L200" i="10"/>
  <c r="L191" i="10"/>
  <c r="P189" i="10"/>
  <c r="L183" i="10"/>
  <c r="O84" i="10"/>
  <c r="P100" i="10" s="1"/>
  <c r="Q116" i="10" s="1"/>
  <c r="R132" i="10" s="1"/>
  <c r="O68" i="10"/>
  <c r="P84" i="10" s="1"/>
  <c r="Q100" i="10" s="1"/>
  <c r="R116" i="10" s="1"/>
  <c r="K200" i="10"/>
  <c r="K191" i="10"/>
  <c r="O189" i="10"/>
  <c r="K183" i="10"/>
  <c r="N189" i="10"/>
  <c r="M189" i="10"/>
  <c r="L189" i="10"/>
  <c r="R186" i="10"/>
  <c r="K84" i="10"/>
  <c r="L100" i="10" s="1"/>
  <c r="M116" i="10" s="1"/>
  <c r="N132" i="10" s="1"/>
  <c r="O82" i="10"/>
  <c r="P98" i="10" s="1"/>
  <c r="Q114" i="10" s="1"/>
  <c r="R130" i="10" s="1"/>
  <c r="K68" i="10"/>
  <c r="L84" i="10" s="1"/>
  <c r="M100" i="10" s="1"/>
  <c r="N116" i="10" s="1"/>
  <c r="O66" i="10"/>
  <c r="K189" i="10"/>
  <c r="Q186" i="10"/>
  <c r="P186" i="10"/>
  <c r="O186" i="10"/>
  <c r="R188" i="10"/>
  <c r="N186" i="10"/>
  <c r="K82" i="10"/>
  <c r="L98" i="10" s="1"/>
  <c r="M114" i="10" s="1"/>
  <c r="N130" i="10" s="1"/>
  <c r="K66" i="10"/>
  <c r="L82" i="10" s="1"/>
  <c r="M98" i="10" s="1"/>
  <c r="N114" i="10" s="1"/>
  <c r="Q188" i="10"/>
  <c r="M186" i="10"/>
  <c r="P200" i="10"/>
  <c r="P191" i="10"/>
  <c r="N188" i="10"/>
  <c r="P183" i="10"/>
  <c r="O200" i="10"/>
  <c r="O191" i="10"/>
  <c r="M188" i="10"/>
  <c r="O183" i="10"/>
  <c r="K52" i="10"/>
  <c r="L68" i="10" s="1"/>
  <c r="M84" i="10" s="1"/>
  <c r="N100" i="10" s="1"/>
  <c r="O50" i="10"/>
  <c r="P66" i="10" s="1"/>
  <c r="Q82" i="10" s="1"/>
  <c r="R98" i="10" s="1"/>
  <c r="K36" i="10"/>
  <c r="L52" i="10" s="1"/>
  <c r="M68" i="10" s="1"/>
  <c r="N84" i="10" s="1"/>
  <c r="D10" i="10"/>
  <c r="K133" i="10" s="1"/>
  <c r="L149" i="10" s="1"/>
  <c r="M165" i="10" s="1"/>
  <c r="O39" i="10"/>
  <c r="P55" i="10" s="1"/>
  <c r="Q71" i="10" s="1"/>
  <c r="R87" i="10" s="1"/>
  <c r="Q183" i="10"/>
  <c r="O34" i="10"/>
  <c r="R183" i="10"/>
  <c r="E32" i="10"/>
  <c r="D32" i="10"/>
  <c r="K50" i="10"/>
  <c r="L66" i="10" s="1"/>
  <c r="M82" i="10" s="1"/>
  <c r="N98" i="10" s="1"/>
  <c r="K31" i="10"/>
  <c r="L47" i="10" s="1"/>
  <c r="M63" i="10" s="1"/>
  <c r="N79" i="10" s="1"/>
  <c r="R191" i="10"/>
  <c r="K34" i="10"/>
  <c r="L50" i="10" s="1"/>
  <c r="M66" i="10" s="1"/>
  <c r="N82" i="10" s="1"/>
  <c r="Q191" i="10"/>
  <c r="D21" i="10"/>
  <c r="O36" i="10"/>
  <c r="P52" i="10" s="1"/>
  <c r="Q68" i="10" s="1"/>
  <c r="R84" i="10" s="1"/>
  <c r="J84" i="10" s="1"/>
  <c r="R200" i="10"/>
  <c r="O29" i="10"/>
  <c r="P45" i="10" s="1"/>
  <c r="Q200" i="10"/>
  <c r="K186" i="10"/>
  <c r="P188" i="10"/>
  <c r="O188" i="10"/>
  <c r="L186" i="10"/>
  <c r="O52" i="10"/>
  <c r="P68" i="10" s="1"/>
  <c r="Q84" i="10" s="1"/>
  <c r="R100" i="10" s="1"/>
  <c r="P181" i="10"/>
  <c r="J83" i="10"/>
  <c r="K69" i="10"/>
  <c r="L85" i="10" s="1"/>
  <c r="M101" i="10" s="1"/>
  <c r="N117" i="10" s="1"/>
  <c r="O47" i="10"/>
  <c r="P63" i="10" s="1"/>
  <c r="Q79" i="10" s="1"/>
  <c r="R95" i="10" s="1"/>
  <c r="K75" i="10"/>
  <c r="N60" i="10"/>
  <c r="O53" i="10"/>
  <c r="O54" i="10"/>
  <c r="P67" i="10"/>
  <c r="Q83" i="10" s="1"/>
  <c r="R99" i="10" s="1"/>
  <c r="R181" i="10"/>
  <c r="K37" i="10"/>
  <c r="L53" i="10" s="1"/>
  <c r="M69" i="10" s="1"/>
  <c r="N85" i="10" s="1"/>
  <c r="L60" i="10"/>
  <c r="M75" i="10"/>
  <c r="O76" i="10"/>
  <c r="O79" i="10"/>
  <c r="P95" i="10" s="1"/>
  <c r="Q111" i="10" s="1"/>
  <c r="R127" i="10" s="1"/>
  <c r="O80" i="10"/>
  <c r="P91" i="10"/>
  <c r="K55" i="10"/>
  <c r="L71" i="10" s="1"/>
  <c r="M87" i="10" s="1"/>
  <c r="N103" i="10" s="1"/>
  <c r="O181" i="10"/>
  <c r="K181" i="10"/>
  <c r="O55" i="10"/>
  <c r="O56" i="10"/>
  <c r="P73" i="10"/>
  <c r="Q89" i="10" s="1"/>
  <c r="R105" i="10" s="1"/>
  <c r="P115" i="10"/>
  <c r="Q131" i="10" s="1"/>
  <c r="R147" i="10" s="1"/>
  <c r="L115" i="10"/>
  <c r="M131" i="10" s="1"/>
  <c r="N147" i="10" s="1"/>
  <c r="K163" i="10" s="1"/>
  <c r="K53" i="10"/>
  <c r="L69" i="10" s="1"/>
  <c r="M85" i="10" s="1"/>
  <c r="N101" i="10" s="1"/>
  <c r="L67" i="10"/>
  <c r="M83" i="10" s="1"/>
  <c r="N99" i="10" s="1"/>
  <c r="K115" i="10" s="1"/>
  <c r="K54" i="10"/>
  <c r="L70" i="10" s="1"/>
  <c r="M86" i="10" s="1"/>
  <c r="N102" i="10" s="1"/>
  <c r="J51" i="10"/>
  <c r="K47" i="10"/>
  <c r="L63" i="10" s="1"/>
  <c r="M79" i="10" s="1"/>
  <c r="N95" i="10" s="1"/>
  <c r="L44" i="10"/>
  <c r="M59" i="10"/>
  <c r="P163" i="10"/>
  <c r="K45" i="10"/>
  <c r="L61" i="10" s="1"/>
  <c r="M77" i="10" s="1"/>
  <c r="N93" i="10" s="1"/>
  <c r="K46" i="10"/>
  <c r="L62" i="10" s="1"/>
  <c r="M78" i="10" s="1"/>
  <c r="N94" i="10" s="1"/>
  <c r="M181" i="10"/>
  <c r="K60" i="10"/>
  <c r="K63" i="10"/>
  <c r="L79" i="10" s="1"/>
  <c r="M95" i="10" s="1"/>
  <c r="N111" i="10" s="1"/>
  <c r="L75" i="10"/>
  <c r="K64" i="10"/>
  <c r="L80" i="10" s="1"/>
  <c r="M96" i="10" s="1"/>
  <c r="N112" i="10" s="1"/>
  <c r="O85" i="10"/>
  <c r="P101" i="10" s="1"/>
  <c r="Q117" i="10" s="1"/>
  <c r="R133" i="10" s="1"/>
  <c r="Q181" i="10"/>
  <c r="L181" i="10"/>
  <c r="O31" i="10"/>
  <c r="P47" i="10" s="1"/>
  <c r="Q63" i="10" s="1"/>
  <c r="R79" i="10" s="1"/>
  <c r="L105" i="10"/>
  <c r="M121" i="10" s="1"/>
  <c r="N137" i="10" s="1"/>
  <c r="K153" i="10" s="1"/>
  <c r="K87" i="10"/>
  <c r="L103" i="10" s="1"/>
  <c r="M119" i="10" s="1"/>
  <c r="N135" i="10" s="1"/>
  <c r="K88" i="10"/>
  <c r="L104" i="10" s="1"/>
  <c r="M120" i="10" s="1"/>
  <c r="N136" i="10" s="1"/>
  <c r="O71" i="10"/>
  <c r="O72" i="10"/>
  <c r="P89" i="10"/>
  <c r="Q105" i="10" s="1"/>
  <c r="R121" i="10" s="1"/>
  <c r="O69" i="10"/>
  <c r="O70" i="10"/>
  <c r="P83" i="10"/>
  <c r="Q99" i="10" s="1"/>
  <c r="R115" i="10" s="1"/>
  <c r="O87" i="10"/>
  <c r="P103" i="10" s="1"/>
  <c r="Q119" i="10" s="1"/>
  <c r="R135" i="10" s="1"/>
  <c r="O88" i="10"/>
  <c r="P105" i="10"/>
  <c r="Q121" i="10" s="1"/>
  <c r="R137" i="10" s="1"/>
  <c r="R30" i="10"/>
  <c r="R29" i="10"/>
  <c r="J73" i="10"/>
  <c r="O60" i="10"/>
  <c r="J60" i="10" s="1"/>
  <c r="O63" i="10"/>
  <c r="P79" i="10" s="1"/>
  <c r="Q95" i="10" s="1"/>
  <c r="R111" i="10" s="1"/>
  <c r="O64" i="10"/>
  <c r="P80" i="10" s="1"/>
  <c r="Q96" i="10" s="1"/>
  <c r="R112" i="10" s="1"/>
  <c r="P75" i="10"/>
  <c r="K86" i="10"/>
  <c r="L102" i="10" s="1"/>
  <c r="M118" i="10" s="1"/>
  <c r="N134" i="10" s="1"/>
  <c r="L99" i="10"/>
  <c r="M115" i="10" s="1"/>
  <c r="N131" i="10" s="1"/>
  <c r="K147" i="10" s="1"/>
  <c r="K85" i="10"/>
  <c r="L101" i="10" s="1"/>
  <c r="M117" i="10" s="1"/>
  <c r="N133" i="10" s="1"/>
  <c r="J57" i="10"/>
  <c r="O104" i="10" l="1"/>
  <c r="P120" i="10" s="1"/>
  <c r="Q136" i="10" s="1"/>
  <c r="R152" i="10" s="1"/>
  <c r="J192" i="10"/>
  <c r="J191" i="10"/>
  <c r="K101" i="10"/>
  <c r="L117" i="10" s="1"/>
  <c r="M133" i="10" s="1"/>
  <c r="N149" i="10" s="1"/>
  <c r="O150" i="10"/>
  <c r="P166" i="10" s="1"/>
  <c r="J189" i="10"/>
  <c r="O101" i="10"/>
  <c r="P117" i="10" s="1"/>
  <c r="Q133" i="10" s="1"/>
  <c r="R149" i="10" s="1"/>
  <c r="O149" i="10"/>
  <c r="P165" i="10" s="1"/>
  <c r="J30" i="10"/>
  <c r="J79" i="10"/>
  <c r="J32" i="10"/>
  <c r="J184" i="10"/>
  <c r="J29" i="10"/>
  <c r="P72" i="10"/>
  <c r="Q88" i="10" s="1"/>
  <c r="R104" i="10" s="1"/>
  <c r="J104" i="10" s="1"/>
  <c r="J56" i="10"/>
  <c r="P70" i="10"/>
  <c r="Q86" i="10" s="1"/>
  <c r="R102" i="10" s="1"/>
  <c r="J54" i="10"/>
  <c r="P71" i="10"/>
  <c r="Q87" i="10" s="1"/>
  <c r="R103" i="10" s="1"/>
  <c r="J55" i="10"/>
  <c r="J52" i="10"/>
  <c r="P87" i="10"/>
  <c r="Q103" i="10" s="1"/>
  <c r="R119" i="10" s="1"/>
  <c r="J71" i="10"/>
  <c r="P82" i="10"/>
  <c r="Q98" i="10" s="1"/>
  <c r="R114" i="10" s="1"/>
  <c r="J66" i="10"/>
  <c r="J190" i="10"/>
  <c r="J68" i="10"/>
  <c r="J50" i="10"/>
  <c r="P56" i="10"/>
  <c r="Q72" i="10" s="1"/>
  <c r="R88" i="10" s="1"/>
  <c r="J88" i="10" s="1"/>
  <c r="J40" i="10"/>
  <c r="J63" i="10"/>
  <c r="J186" i="10"/>
  <c r="P96" i="10"/>
  <c r="Q112" i="10" s="1"/>
  <c r="R128" i="10" s="1"/>
  <c r="J80" i="10"/>
  <c r="J183" i="10"/>
  <c r="J31" i="10"/>
  <c r="F11" i="10"/>
  <c r="K166" i="10" s="1"/>
  <c r="K104" i="10"/>
  <c r="L120" i="10" s="1"/>
  <c r="M136" i="10" s="1"/>
  <c r="N152" i="10" s="1"/>
  <c r="K120" i="10"/>
  <c r="L136" i="10" s="1"/>
  <c r="M152" i="10" s="1"/>
  <c r="N168" i="10" s="1"/>
  <c r="P69" i="10"/>
  <c r="Q85" i="10" s="1"/>
  <c r="R101" i="10" s="1"/>
  <c r="J101" i="10" s="1"/>
  <c r="J53" i="10"/>
  <c r="P50" i="10"/>
  <c r="Q66" i="10" s="1"/>
  <c r="R82" i="10" s="1"/>
  <c r="J82" i="10" s="1"/>
  <c r="J34" i="10"/>
  <c r="J36" i="10"/>
  <c r="P64" i="10"/>
  <c r="Q80" i="10" s="1"/>
  <c r="R96" i="10" s="1"/>
  <c r="J48" i="10"/>
  <c r="J39" i="10"/>
  <c r="P88" i="10"/>
  <c r="Q104" i="10" s="1"/>
  <c r="R120" i="10" s="1"/>
  <c r="J72" i="10"/>
  <c r="P62" i="10"/>
  <c r="J46" i="10"/>
  <c r="J85" i="10"/>
  <c r="P54" i="10"/>
  <c r="Q70" i="10" s="1"/>
  <c r="R86" i="10" s="1"/>
  <c r="J86" i="10" s="1"/>
  <c r="J38" i="10"/>
  <c r="J182" i="10"/>
  <c r="P86" i="10"/>
  <c r="Q102" i="10" s="1"/>
  <c r="R118" i="10" s="1"/>
  <c r="J70" i="10"/>
  <c r="K102" i="10"/>
  <c r="L118" i="10" s="1"/>
  <c r="M134" i="10" s="1"/>
  <c r="N150" i="10" s="1"/>
  <c r="J87" i="10"/>
  <c r="P61" i="10"/>
  <c r="Q77" i="10" s="1"/>
  <c r="J45" i="10"/>
  <c r="P85" i="10"/>
  <c r="Q101" i="10" s="1"/>
  <c r="R117" i="10" s="1"/>
  <c r="J69" i="10"/>
  <c r="O102" i="10"/>
  <c r="P118" i="10" s="1"/>
  <c r="Q134" i="10" s="1"/>
  <c r="R150" i="10" s="1"/>
  <c r="J150" i="10" s="1"/>
  <c r="J181" i="10"/>
  <c r="J64" i="10"/>
  <c r="P104" i="10"/>
  <c r="Q120" i="10" s="1"/>
  <c r="R136" i="10" s="1"/>
  <c r="J200" i="10"/>
  <c r="J188" i="10"/>
  <c r="J47" i="10"/>
  <c r="O121" i="10"/>
  <c r="J121" i="10" s="1"/>
  <c r="J105" i="10"/>
  <c r="R76" i="10"/>
  <c r="J76" i="10" s="1"/>
  <c r="O91" i="10"/>
  <c r="J75" i="10"/>
  <c r="K76" i="10"/>
  <c r="K79" i="10"/>
  <c r="L95" i="10" s="1"/>
  <c r="M111" i="10" s="1"/>
  <c r="N127" i="10" s="1"/>
  <c r="L91" i="10"/>
  <c r="K80" i="10"/>
  <c r="L96" i="10" s="1"/>
  <c r="M112" i="10" s="1"/>
  <c r="N128" i="10" s="1"/>
  <c r="P92" i="10"/>
  <c r="Q107" i="10"/>
  <c r="L169" i="10"/>
  <c r="K151" i="10"/>
  <c r="L167" i="10" s="1"/>
  <c r="K152" i="10"/>
  <c r="L168" i="10" s="1"/>
  <c r="K118" i="10"/>
  <c r="L134" i="10" s="1"/>
  <c r="M150" i="10" s="1"/>
  <c r="N166" i="10" s="1"/>
  <c r="L131" i="10"/>
  <c r="M147" i="10" s="1"/>
  <c r="N163" i="10" s="1"/>
  <c r="K117" i="10"/>
  <c r="L133" i="10" s="1"/>
  <c r="M149" i="10" s="1"/>
  <c r="N165" i="10" s="1"/>
  <c r="L153" i="10"/>
  <c r="M169" i="10" s="1"/>
  <c r="K135" i="10"/>
  <c r="L151" i="10" s="1"/>
  <c r="M167" i="10" s="1"/>
  <c r="K136" i="10"/>
  <c r="L152" i="10" s="1"/>
  <c r="M168" i="10" s="1"/>
  <c r="O61" i="10"/>
  <c r="O62" i="10"/>
  <c r="O153" i="10"/>
  <c r="J153" i="10" s="1"/>
  <c r="J137" i="10"/>
  <c r="P76" i="10"/>
  <c r="Q91" i="10"/>
  <c r="M76" i="10"/>
  <c r="N91" i="10"/>
  <c r="K62" i="10"/>
  <c r="L78" i="10" s="1"/>
  <c r="M94" i="10" s="1"/>
  <c r="N110" i="10" s="1"/>
  <c r="K61" i="10"/>
  <c r="L77" i="10" s="1"/>
  <c r="M93" i="10" s="1"/>
  <c r="N109" i="10" s="1"/>
  <c r="O131" i="10"/>
  <c r="J131" i="10" s="1"/>
  <c r="L76" i="10"/>
  <c r="M91" i="10"/>
  <c r="K150" i="10"/>
  <c r="L166" i="10" s="1"/>
  <c r="L163" i="10"/>
  <c r="K149" i="10"/>
  <c r="L165" i="10" s="1"/>
  <c r="O137" i="10"/>
  <c r="Q61" i="10"/>
  <c r="Q62" i="10"/>
  <c r="O148" i="10"/>
  <c r="P164" i="10" s="1"/>
  <c r="O132" i="10"/>
  <c r="P148" i="10" s="1"/>
  <c r="Q164" i="10" s="1"/>
  <c r="O116" i="10"/>
  <c r="P132" i="10" s="1"/>
  <c r="Q148" i="10" s="1"/>
  <c r="R164" i="10" s="1"/>
  <c r="O100" i="10"/>
  <c r="P116" i="10" s="1"/>
  <c r="Q132" i="10" s="1"/>
  <c r="R148" i="10" s="1"/>
  <c r="K148" i="10"/>
  <c r="L164" i="10" s="1"/>
  <c r="O146" i="10"/>
  <c r="P162" i="10" s="1"/>
  <c r="K132" i="10"/>
  <c r="L148" i="10" s="1"/>
  <c r="M164" i="10" s="1"/>
  <c r="O130" i="10"/>
  <c r="P146" i="10" s="1"/>
  <c r="Q162" i="10" s="1"/>
  <c r="K116" i="10"/>
  <c r="L132" i="10" s="1"/>
  <c r="M148" i="10" s="1"/>
  <c r="N164" i="10" s="1"/>
  <c r="O114" i="10"/>
  <c r="P130" i="10" s="1"/>
  <c r="Q146" i="10" s="1"/>
  <c r="R162" i="10" s="1"/>
  <c r="K100" i="10"/>
  <c r="L116" i="10" s="1"/>
  <c r="M132" i="10" s="1"/>
  <c r="N148" i="10" s="1"/>
  <c r="O98" i="10"/>
  <c r="P114" i="10" s="1"/>
  <c r="Q130" i="10" s="1"/>
  <c r="R146" i="10" s="1"/>
  <c r="K146" i="10"/>
  <c r="L162" i="10" s="1"/>
  <c r="K130" i="10"/>
  <c r="L146" i="10" s="1"/>
  <c r="M162" i="10" s="1"/>
  <c r="K114" i="10"/>
  <c r="L130" i="10" s="1"/>
  <c r="M146" i="10" s="1"/>
  <c r="N162" i="10" s="1"/>
  <c r="K98" i="10"/>
  <c r="L114" i="10" s="1"/>
  <c r="M130" i="10" s="1"/>
  <c r="N146" i="10" s="1"/>
  <c r="D11" i="10"/>
  <c r="K165" i="10" s="1"/>
  <c r="E33" i="10"/>
  <c r="D33" i="10"/>
  <c r="O103" i="10"/>
  <c r="P119" i="10" s="1"/>
  <c r="Q135" i="10" s="1"/>
  <c r="R151" i="10" s="1"/>
  <c r="K119" i="10"/>
  <c r="L135" i="10" s="1"/>
  <c r="M151" i="10" s="1"/>
  <c r="N167" i="10" s="1"/>
  <c r="K103" i="10"/>
  <c r="L119" i="10" s="1"/>
  <c r="M135" i="10" s="1"/>
  <c r="N151" i="10" s="1"/>
  <c r="Q76" i="10"/>
  <c r="R91" i="10"/>
  <c r="M60" i="10"/>
  <c r="N75" i="10"/>
  <c r="O77" i="10"/>
  <c r="P93" i="10" s="1"/>
  <c r="O78" i="10"/>
  <c r="P94" i="10" s="1"/>
  <c r="O163" i="10"/>
  <c r="J147" i="10"/>
  <c r="O115" i="10"/>
  <c r="J115" i="10" s="1"/>
  <c r="J99" i="10"/>
  <c r="J149" i="10" l="1"/>
  <c r="J148" i="10"/>
  <c r="J116" i="10"/>
  <c r="J146" i="10"/>
  <c r="J114" i="10"/>
  <c r="P78" i="10"/>
  <c r="J62" i="10"/>
  <c r="J98" i="10"/>
  <c r="J100" i="10"/>
  <c r="P77" i="10"/>
  <c r="Q93" i="10" s="1"/>
  <c r="J61" i="10"/>
  <c r="Q78" i="10"/>
  <c r="J103" i="10"/>
  <c r="J102" i="10"/>
  <c r="J130" i="10"/>
  <c r="F12" i="10"/>
  <c r="F13" i="10" s="1"/>
  <c r="F14" i="10" s="1"/>
  <c r="F15" i="10" s="1"/>
  <c r="F16" i="10" s="1"/>
  <c r="F17" i="10" s="1"/>
  <c r="F18" i="10" s="1"/>
  <c r="K168" i="10"/>
  <c r="O168" i="10"/>
  <c r="J132" i="10"/>
  <c r="Q108" i="10"/>
  <c r="R123" i="10"/>
  <c r="O165" i="10"/>
  <c r="O166" i="10"/>
  <c r="O135" i="10"/>
  <c r="O136" i="10"/>
  <c r="P152" i="10" s="1"/>
  <c r="Q168" i="10" s="1"/>
  <c r="P153" i="10"/>
  <c r="Q169" i="10" s="1"/>
  <c r="L92" i="10"/>
  <c r="M107" i="10"/>
  <c r="O151" i="10"/>
  <c r="P167" i="10" s="1"/>
  <c r="O152" i="10"/>
  <c r="P169" i="10"/>
  <c r="K78" i="10"/>
  <c r="L94" i="10" s="1"/>
  <c r="M110" i="10" s="1"/>
  <c r="N126" i="10" s="1"/>
  <c r="K77" i="10"/>
  <c r="L93" i="10" s="1"/>
  <c r="M109" i="10" s="1"/>
  <c r="N125" i="10" s="1"/>
  <c r="O117" i="10"/>
  <c r="P133" i="10" s="1"/>
  <c r="Q149" i="10" s="1"/>
  <c r="R165" i="10" s="1"/>
  <c r="O118" i="10"/>
  <c r="P134" i="10" s="1"/>
  <c r="Q150" i="10" s="1"/>
  <c r="R166" i="10" s="1"/>
  <c r="P131" i="10"/>
  <c r="Q147" i="10" s="1"/>
  <c r="R163" i="10" s="1"/>
  <c r="J163" i="10" s="1"/>
  <c r="R77" i="10"/>
  <c r="J77" i="10" s="1"/>
  <c r="R78" i="10"/>
  <c r="J78" i="10" s="1"/>
  <c r="O92" i="10"/>
  <c r="O95" i="10"/>
  <c r="O96" i="10"/>
  <c r="P107" i="10"/>
  <c r="Q92" i="10"/>
  <c r="R107" i="10"/>
  <c r="R92" i="10"/>
  <c r="J92" i="10" s="1"/>
  <c r="O107" i="10"/>
  <c r="J91" i="10"/>
  <c r="O133" i="10"/>
  <c r="P147" i="10"/>
  <c r="Q163" i="10" s="1"/>
  <c r="O134" i="10"/>
  <c r="Q109" i="10"/>
  <c r="Q110" i="10"/>
  <c r="K91" i="10"/>
  <c r="N76" i="10"/>
  <c r="M92" i="10"/>
  <c r="N107" i="10"/>
  <c r="O164" i="10"/>
  <c r="J164" i="10" s="1"/>
  <c r="K164" i="10"/>
  <c r="O162" i="10"/>
  <c r="J162" i="10" s="1"/>
  <c r="K162" i="10"/>
  <c r="D12" i="10"/>
  <c r="D13" i="10" s="1"/>
  <c r="D14" i="10" s="1"/>
  <c r="D15" i="10" s="1"/>
  <c r="D16" i="10" s="1"/>
  <c r="D17" i="10" s="1"/>
  <c r="D18" i="10" s="1"/>
  <c r="E34" i="10"/>
  <c r="D34" i="10"/>
  <c r="K167" i="10"/>
  <c r="O167" i="10"/>
  <c r="K107" i="10"/>
  <c r="N92" i="10"/>
  <c r="R93" i="10"/>
  <c r="R94" i="10"/>
  <c r="O119" i="10"/>
  <c r="P135" i="10" s="1"/>
  <c r="Q151" i="10" s="1"/>
  <c r="R167" i="10" s="1"/>
  <c r="O120" i="10"/>
  <c r="P136" i="10" s="1"/>
  <c r="Q152" i="10" s="1"/>
  <c r="R168" i="10" s="1"/>
  <c r="P137" i="10"/>
  <c r="Q153" i="10" s="1"/>
  <c r="R169" i="10" s="1"/>
  <c r="J169" i="10" s="1"/>
  <c r="J118" i="10" l="1"/>
  <c r="J168" i="10"/>
  <c r="J167" i="10"/>
  <c r="J151" i="10"/>
  <c r="Q94" i="10"/>
  <c r="P111" i="10"/>
  <c r="Q127" i="10" s="1"/>
  <c r="R143" i="10" s="1"/>
  <c r="J95" i="10"/>
  <c r="P150" i="10"/>
  <c r="Q166" i="10" s="1"/>
  <c r="J134" i="10"/>
  <c r="J117" i="10"/>
  <c r="J166" i="10"/>
  <c r="J136" i="10"/>
  <c r="J119" i="10"/>
  <c r="P112" i="10"/>
  <c r="Q128" i="10" s="1"/>
  <c r="R144" i="10" s="1"/>
  <c r="J96" i="10"/>
  <c r="P149" i="10"/>
  <c r="Q165" i="10" s="1"/>
  <c r="J133" i="10"/>
  <c r="P151" i="10"/>
  <c r="Q167" i="10" s="1"/>
  <c r="J135" i="10"/>
  <c r="P168" i="10"/>
  <c r="J152" i="10"/>
  <c r="J165" i="10"/>
  <c r="J120" i="10"/>
  <c r="P108" i="10"/>
  <c r="Q123" i="10"/>
  <c r="O108" i="10"/>
  <c r="O111" i="10"/>
  <c r="O112" i="10"/>
  <c r="P123" i="10"/>
  <c r="M108" i="10"/>
  <c r="N123" i="10"/>
  <c r="O93" i="10"/>
  <c r="P109" i="10" s="1"/>
  <c r="O94" i="10"/>
  <c r="P110" i="10" s="1"/>
  <c r="K92" i="10"/>
  <c r="K95" i="10"/>
  <c r="L111" i="10" s="1"/>
  <c r="M127" i="10" s="1"/>
  <c r="N143" i="10" s="1"/>
  <c r="L107" i="10"/>
  <c r="K96" i="10"/>
  <c r="L112" i="10" s="1"/>
  <c r="M128" i="10" s="1"/>
  <c r="N144" i="10" s="1"/>
  <c r="R125" i="10"/>
  <c r="R126" i="10"/>
  <c r="R109" i="10"/>
  <c r="R110" i="10"/>
  <c r="R124" i="10"/>
  <c r="O139" i="10"/>
  <c r="R108" i="10"/>
  <c r="J108" i="10" s="1"/>
  <c r="O123" i="10"/>
  <c r="J123" i="10" s="1"/>
  <c r="J107" i="10"/>
  <c r="K123" i="10"/>
  <c r="N108" i="10"/>
  <c r="K108" i="10"/>
  <c r="K111" i="10"/>
  <c r="L127" i="10" s="1"/>
  <c r="M143" i="10" s="1"/>
  <c r="N159" i="10" s="1"/>
  <c r="L123" i="10"/>
  <c r="K112" i="10"/>
  <c r="L128" i="10" s="1"/>
  <c r="M144" i="10" s="1"/>
  <c r="N160" i="10" s="1"/>
  <c r="J93" i="10" l="1"/>
  <c r="J94" i="10"/>
  <c r="P128" i="10"/>
  <c r="Q144" i="10" s="1"/>
  <c r="R160" i="10" s="1"/>
  <c r="J112" i="10"/>
  <c r="P127" i="10"/>
  <c r="Q143" i="10" s="1"/>
  <c r="R159" i="10" s="1"/>
  <c r="J111" i="10"/>
  <c r="K124" i="10"/>
  <c r="K127" i="10"/>
  <c r="L143" i="10" s="1"/>
  <c r="M159" i="10" s="1"/>
  <c r="L139" i="10"/>
  <c r="K128" i="10"/>
  <c r="L144" i="10" s="1"/>
  <c r="M160" i="10" s="1"/>
  <c r="O124" i="10"/>
  <c r="J124" i="10" s="1"/>
  <c r="O127" i="10"/>
  <c r="O128" i="10"/>
  <c r="P139" i="10"/>
  <c r="L124" i="10"/>
  <c r="M139" i="10"/>
  <c r="L108" i="10"/>
  <c r="M123" i="10"/>
  <c r="K94" i="10"/>
  <c r="L110" i="10" s="1"/>
  <c r="M126" i="10" s="1"/>
  <c r="N142" i="10" s="1"/>
  <c r="K93" i="10"/>
  <c r="L109" i="10" s="1"/>
  <c r="M125" i="10" s="1"/>
  <c r="N141" i="10" s="1"/>
  <c r="O140" i="10"/>
  <c r="O143" i="10"/>
  <c r="P159" i="10" s="1"/>
  <c r="O144" i="10"/>
  <c r="P160" i="10" s="1"/>
  <c r="P155" i="10"/>
  <c r="P156" i="10" s="1"/>
  <c r="Q124" i="10"/>
  <c r="R139" i="10"/>
  <c r="K172" i="10"/>
  <c r="L173" i="10" s="1"/>
  <c r="M174" i="10" s="1"/>
  <c r="N175" i="10" s="1"/>
  <c r="O176" i="10" s="1"/>
  <c r="K110" i="10"/>
  <c r="L126" i="10" s="1"/>
  <c r="M142" i="10" s="1"/>
  <c r="N158" i="10" s="1"/>
  <c r="K109" i="10"/>
  <c r="L125" i="10" s="1"/>
  <c r="M141" i="10" s="1"/>
  <c r="N157" i="10" s="1"/>
  <c r="O172" i="10" s="1"/>
  <c r="P173" i="10" s="1"/>
  <c r="Q174" i="10" s="1"/>
  <c r="R175" i="10" s="1"/>
  <c r="K176" i="10"/>
  <c r="Q125" i="10"/>
  <c r="Q126" i="10"/>
  <c r="K139" i="10"/>
  <c r="N124" i="10"/>
  <c r="P124" i="10"/>
  <c r="Q139" i="10"/>
  <c r="O109" i="10"/>
  <c r="P125" i="10" s="1"/>
  <c r="O110" i="10"/>
  <c r="P126" i="10" s="1"/>
  <c r="J110" i="10" l="1"/>
  <c r="J143" i="10"/>
  <c r="J109" i="10"/>
  <c r="J144" i="10"/>
  <c r="P144" i="10"/>
  <c r="Q160" i="10" s="1"/>
  <c r="J128" i="10"/>
  <c r="P143" i="10"/>
  <c r="Q159" i="10" s="1"/>
  <c r="J127" i="10"/>
  <c r="M124" i="10"/>
  <c r="N139" i="10"/>
  <c r="K140" i="10"/>
  <c r="K143" i="10"/>
  <c r="L159" i="10" s="1"/>
  <c r="L155" i="10"/>
  <c r="L156" i="10" s="1"/>
  <c r="K144" i="10"/>
  <c r="L160" i="10" s="1"/>
  <c r="M140" i="10"/>
  <c r="N155" i="10"/>
  <c r="N156" i="10" s="1"/>
  <c r="P140" i="10"/>
  <c r="Q155" i="10"/>
  <c r="Q156" i="10" s="1"/>
  <c r="O141" i="10"/>
  <c r="P157" i="10" s="1"/>
  <c r="Q172" i="10" s="1"/>
  <c r="R173" i="10" s="1"/>
  <c r="O142" i="10"/>
  <c r="P158" i="10" s="1"/>
  <c r="Q140" i="10"/>
  <c r="R155" i="10"/>
  <c r="R140" i="10"/>
  <c r="J140" i="10" s="1"/>
  <c r="K174" i="10" s="1"/>
  <c r="L175" i="10" s="1"/>
  <c r="M176" i="10" s="1"/>
  <c r="O155" i="10"/>
  <c r="J139" i="10"/>
  <c r="L140" i="10"/>
  <c r="M155" i="10"/>
  <c r="M156" i="10" s="1"/>
  <c r="Q141" i="10"/>
  <c r="Q142" i="10"/>
  <c r="R141" i="10"/>
  <c r="R142" i="10"/>
  <c r="O125" i="10"/>
  <c r="O126" i="10"/>
  <c r="K126" i="10"/>
  <c r="L142" i="10" s="1"/>
  <c r="M158" i="10" s="1"/>
  <c r="K173" i="10"/>
  <c r="L174" i="10" s="1"/>
  <c r="M175" i="10" s="1"/>
  <c r="N176" i="10" s="1"/>
  <c r="K125" i="10"/>
  <c r="L141" i="10" s="1"/>
  <c r="M157" i="10" s="1"/>
  <c r="N172" i="10" s="1"/>
  <c r="O173" i="10" s="1"/>
  <c r="P174" i="10" s="1"/>
  <c r="Q175" i="10" s="1"/>
  <c r="R176" i="10" s="1"/>
  <c r="J176" i="10" s="1"/>
  <c r="J173" i="10" l="1"/>
  <c r="P141" i="10"/>
  <c r="Q157" i="10" s="1"/>
  <c r="R172" i="10" s="1"/>
  <c r="J172" i="10" s="1"/>
  <c r="J125" i="10"/>
  <c r="J142" i="10"/>
  <c r="P142" i="10"/>
  <c r="J126" i="10"/>
  <c r="J141" i="10"/>
  <c r="O156" i="10"/>
  <c r="O159" i="10"/>
  <c r="J159" i="10" s="1"/>
  <c r="O160" i="10"/>
  <c r="J160" i="10" s="1"/>
  <c r="K155" i="10"/>
  <c r="N140" i="10"/>
  <c r="R156" i="10"/>
  <c r="J156" i="10" s="1"/>
  <c r="K175" i="10" s="1"/>
  <c r="L176" i="10" s="1"/>
  <c r="J155" i="10"/>
  <c r="R157" i="10"/>
  <c r="R158" i="10"/>
  <c r="K142" i="10"/>
  <c r="L158" i="10" s="1"/>
  <c r="K141" i="10"/>
  <c r="L157" i="10" s="1"/>
  <c r="M172" i="10" s="1"/>
  <c r="N173" i="10" s="1"/>
  <c r="O174" i="10" s="1"/>
  <c r="P175" i="10" s="1"/>
  <c r="Q176" i="10" s="1"/>
  <c r="Q158" i="10" l="1"/>
  <c r="K156" i="10"/>
  <c r="K159" i="10"/>
  <c r="K160" i="10"/>
  <c r="O157" i="10"/>
  <c r="P172" i="10" s="1"/>
  <c r="Q173" i="10" s="1"/>
  <c r="R174" i="10" s="1"/>
  <c r="J174" i="10" s="1"/>
  <c r="O158" i="10"/>
  <c r="J158" i="10" s="1"/>
  <c r="J157" i="10" l="1"/>
  <c r="K158" i="10"/>
  <c r="K157" i="10"/>
  <c r="L172" i="10" s="1"/>
  <c r="M173" i="10" s="1"/>
  <c r="N174" i="10" s="1"/>
  <c r="O175" i="10" s="1"/>
  <c r="P176" i="10" l="1"/>
  <c r="J175" i="10"/>
  <c r="F37" i="10" l="1"/>
  <c r="F31" i="10"/>
  <c r="F23" i="10"/>
  <c r="F30" i="10"/>
  <c r="F36" i="10"/>
  <c r="F28" i="10"/>
  <c r="F27" i="10"/>
  <c r="F25" i="10"/>
  <c r="K213" i="10"/>
  <c r="K212" i="10"/>
  <c r="F24" i="10"/>
  <c r="F32" i="10"/>
  <c r="F33" i="10"/>
  <c r="F34" i="10"/>
  <c r="K214" i="10" l="1"/>
  <c r="E29" i="10"/>
  <c r="F29" i="10" s="1"/>
  <c r="D29" i="10"/>
</calcChain>
</file>

<file path=xl/sharedStrings.xml><?xml version="1.0" encoding="utf-8"?>
<sst xmlns="http://schemas.openxmlformats.org/spreadsheetml/2006/main" count="798" uniqueCount="593">
  <si>
    <t>Q4</t>
  </si>
  <si>
    <t>ENG</t>
  </si>
  <si>
    <t>Q_No</t>
  </si>
  <si>
    <t>SelectIdx</t>
  </si>
  <si>
    <t>Namn</t>
  </si>
  <si>
    <t>Rubrik till vald period</t>
  </si>
  <si>
    <t>SWE</t>
  </si>
  <si>
    <t>Divider</t>
  </si>
  <si>
    <t>Name</t>
  </si>
  <si>
    <t>Year</t>
  </si>
  <si>
    <t>Y</t>
  </si>
  <si>
    <t>ActPer_nMonth</t>
  </si>
  <si>
    <t>Tre månader</t>
  </si>
  <si>
    <t>Sex månader</t>
  </si>
  <si>
    <t>Nio månader</t>
  </si>
  <si>
    <t>Helår</t>
  </si>
  <si>
    <t>Three months</t>
  </si>
  <si>
    <t>Six months</t>
  </si>
  <si>
    <t>Nine months</t>
  </si>
  <si>
    <t>Full-year</t>
  </si>
  <si>
    <t>ActYear</t>
  </si>
  <si>
    <t>ActY</t>
  </si>
  <si>
    <t>ActPer_noMonth</t>
  </si>
  <si>
    <t>3 månader</t>
  </si>
  <si>
    <t>6 månader</t>
  </si>
  <si>
    <t>9 månader</t>
  </si>
  <si>
    <t>12 månader</t>
  </si>
  <si>
    <t>3 months</t>
  </si>
  <si>
    <t>6 months</t>
  </si>
  <si>
    <t>9 months</t>
  </si>
  <si>
    <t>12 months</t>
  </si>
  <si>
    <t>ActYear_m1Y</t>
  </si>
  <si>
    <t>ActY_m1Y</t>
  </si>
  <si>
    <t>Perioden</t>
  </si>
  <si>
    <t>ActQn</t>
  </si>
  <si>
    <t>AAROActPer</t>
  </si>
  <si>
    <t>ActYear_m2Y</t>
  </si>
  <si>
    <t>ActY_m2Y</t>
  </si>
  <si>
    <t>ActQ</t>
  </si>
  <si>
    <t>AAROActAck</t>
  </si>
  <si>
    <t>ActYear_m3Y</t>
  </si>
  <si>
    <t>ActY_m3Y</t>
  </si>
  <si>
    <t>ActQ_Year</t>
  </si>
  <si>
    <t xml:space="preserve"> </t>
  </si>
  <si>
    <t>ActYear_m4Y</t>
  </si>
  <si>
    <t>ActY_m4Y</t>
  </si>
  <si>
    <t>ActQ_Y</t>
  </si>
  <si>
    <t>ActYear_m5Y</t>
  </si>
  <si>
    <t>ActY_m5Y</t>
  </si>
  <si>
    <t>ActQn_Year</t>
  </si>
  <si>
    <t>ActYear_m6Y</t>
  </si>
  <si>
    <t>ActY_m6Y</t>
  </si>
  <si>
    <t>ActQn_Y</t>
  </si>
  <si>
    <t>ActYear_m7Y</t>
  </si>
  <si>
    <t>ActY_m7Y</t>
  </si>
  <si>
    <t>ActMon</t>
  </si>
  <si>
    <t>03</t>
  </si>
  <si>
    <t>06</t>
  </si>
  <si>
    <t>09</t>
  </si>
  <si>
    <t>12</t>
  </si>
  <si>
    <t>ActYear_m8Y</t>
  </si>
  <si>
    <t>ActY_m8Y</t>
  </si>
  <si>
    <t>ActYearMonth</t>
  </si>
  <si>
    <t>ActYear_m9Y</t>
  </si>
  <si>
    <t>ActY_m9Y</t>
  </si>
  <si>
    <t>ActQBrMDay</t>
  </si>
  <si>
    <t>31 mar</t>
  </si>
  <si>
    <t>30 jun</t>
  </si>
  <si>
    <t>30 sep</t>
  </si>
  <si>
    <t>31 dec</t>
  </si>
  <si>
    <t>Mar 31</t>
  </si>
  <si>
    <t>Jun 30</t>
  </si>
  <si>
    <t>Sep 30</t>
  </si>
  <si>
    <t>Dec 31</t>
  </si>
  <si>
    <t>ActYear_m10Y</t>
  </si>
  <si>
    <t>ActY_m10Y</t>
  </si>
  <si>
    <t>ActQBrDate</t>
  </si>
  <si>
    <t>ActQBrDateYear</t>
  </si>
  <si>
    <t>ActHYear</t>
  </si>
  <si>
    <t>ActQBrDateY</t>
  </si>
  <si>
    <t>ActHYear_m1Y</t>
  </si>
  <si>
    <t>ActPerYear</t>
  </si>
  <si>
    <t>ActPerY</t>
  </si>
  <si>
    <t>ActFullYear</t>
  </si>
  <si>
    <t>Jan-dec</t>
  </si>
  <si>
    <t>Jan-Dec</t>
  </si>
  <si>
    <t>ActPer</t>
  </si>
  <si>
    <t>Jan-mar</t>
  </si>
  <si>
    <t>Apr-jun</t>
  </si>
  <si>
    <t>Jul-sep</t>
  </si>
  <si>
    <t>Okt-dec</t>
  </si>
  <si>
    <t>Jan-Mar</t>
  </si>
  <si>
    <t>Apr-Jun</t>
  </si>
  <si>
    <t>Jul-Sep</t>
  </si>
  <si>
    <t>Oct-Dec</t>
  </si>
  <si>
    <t>ActFullYear_m1Y</t>
  </si>
  <si>
    <t>ActAckPer</t>
  </si>
  <si>
    <t>Jan-jun</t>
  </si>
  <si>
    <t>Jan-sep</t>
  </si>
  <si>
    <t>Jan-Jun</t>
  </si>
  <si>
    <t>Jan-Sep</t>
  </si>
  <si>
    <t>ActLTM</t>
  </si>
  <si>
    <t>R12</t>
  </si>
  <si>
    <t>LTM</t>
  </si>
  <si>
    <t>ActPerText</t>
  </si>
  <si>
    <t>Januari-mars</t>
  </si>
  <si>
    <t>April-juni</t>
  </si>
  <si>
    <t>Juli-september</t>
  </si>
  <si>
    <t>Oktober-december</t>
  </si>
  <si>
    <t>January-March</t>
  </si>
  <si>
    <t>April-June</t>
  </si>
  <si>
    <t>July-September</t>
  </si>
  <si>
    <t>October-December</t>
  </si>
  <si>
    <t>ActAckPerText</t>
  </si>
  <si>
    <t>Januari-juni</t>
  </si>
  <si>
    <t>Januari-september</t>
  </si>
  <si>
    <t>Januari-december</t>
  </si>
  <si>
    <t>January-June</t>
  </si>
  <si>
    <t>January-September</t>
  </si>
  <si>
    <t>January-December</t>
  </si>
  <si>
    <t>FullYear</t>
  </si>
  <si>
    <t>Perioden minus 1Q</t>
  </si>
  <si>
    <t>m1Q_Qn</t>
  </si>
  <si>
    <t>FullYearBrDay</t>
  </si>
  <si>
    <t>m1Q_Q</t>
  </si>
  <si>
    <t>FullYearBrDate</t>
  </si>
  <si>
    <t>m1Q_Q_Year</t>
  </si>
  <si>
    <t>ActFullYearM</t>
  </si>
  <si>
    <t>m1Q_Q_Y</t>
  </si>
  <si>
    <t>ActFullYearM_1Y</t>
  </si>
  <si>
    <t>m1Q_Qn_Year</t>
  </si>
  <si>
    <t>FullYearBrDate_1Y</t>
  </si>
  <si>
    <t>m1Q_Qn_Y</t>
  </si>
  <si>
    <t>FullYearBrDate_2Y</t>
  </si>
  <si>
    <t>m1Q_Mon</t>
  </si>
  <si>
    <t>FullYearBrDate_3Y</t>
  </si>
  <si>
    <t>m1Q_YearMonth</t>
  </si>
  <si>
    <t>m1Q_QBrMDay</t>
  </si>
  <si>
    <t>FullYearT</t>
  </si>
  <si>
    <t>m1Q_QBrDate</t>
  </si>
  <si>
    <t>QuarterT</t>
  </si>
  <si>
    <t>Kvartal</t>
  </si>
  <si>
    <t>Quarter</t>
  </si>
  <si>
    <t>m1Q_QBrDateYear</t>
  </si>
  <si>
    <t>m1Q_QBrDateY</t>
  </si>
  <si>
    <t>m1Q_PerYear</t>
  </si>
  <si>
    <t>m1Q_PerY</t>
  </si>
  <si>
    <t>m1Q_Per</t>
  </si>
  <si>
    <t>m1Q_AckPer</t>
  </si>
  <si>
    <t>Perioden minus 2Q</t>
  </si>
  <si>
    <t>m2Q_Qn</t>
  </si>
  <si>
    <t>m2Q_Q</t>
  </si>
  <si>
    <t>m2Q_Q_Year</t>
  </si>
  <si>
    <t>m2Q_Q_Y</t>
  </si>
  <si>
    <t>m2Q_Qn_Year</t>
  </si>
  <si>
    <t>m2Q_Qn_Y</t>
  </si>
  <si>
    <t>m2Q_Mon</t>
  </si>
  <si>
    <t>m2Q_YearMonth</t>
  </si>
  <si>
    <t>m2Q_QBrMDay</t>
  </si>
  <si>
    <t>m2Q_QBrDate</t>
  </si>
  <si>
    <t>m2Q_QBrDateYear</t>
  </si>
  <si>
    <t>m2Q_QBrDateY</t>
  </si>
  <si>
    <t>m2Q_PerYear</t>
  </si>
  <si>
    <t>m2Q_PerY</t>
  </si>
  <si>
    <t>m2Q_Per</t>
  </si>
  <si>
    <t>m2Q_AckPer</t>
  </si>
  <si>
    <t>Perioden minus 3Q</t>
  </si>
  <si>
    <t>m3Q_Qn</t>
  </si>
  <si>
    <t>m3Q_Q</t>
  </si>
  <si>
    <t>m3Q_Q_Year</t>
  </si>
  <si>
    <t>m3Q_Q_Y</t>
  </si>
  <si>
    <t>m3Q_Qn_Year</t>
  </si>
  <si>
    <t>m3Q_Qn_Y</t>
  </si>
  <si>
    <t>m3Q_Mon</t>
  </si>
  <si>
    <t>m3Q_YearMonth</t>
  </si>
  <si>
    <t>m3Q_QBrMDay</t>
  </si>
  <si>
    <t>m3Q_QBrDate</t>
  </si>
  <si>
    <t>m3Q_QBrDateYear</t>
  </si>
  <si>
    <t>m3Q_QBrDateY</t>
  </si>
  <si>
    <t>m3Q_PerYear</t>
  </si>
  <si>
    <t>m3Q_PerY</t>
  </si>
  <si>
    <t>m3Q_Per</t>
  </si>
  <si>
    <t>m3Q_AckPer</t>
  </si>
  <si>
    <t>Perioden minus 4Q</t>
  </si>
  <si>
    <t>m4Q_Qn</t>
  </si>
  <si>
    <t>m4Q_Q</t>
  </si>
  <si>
    <t>m4Q_Q_Year</t>
  </si>
  <si>
    <t>m4Q_Q_Y</t>
  </si>
  <si>
    <t>m4Q_Qn_Year</t>
  </si>
  <si>
    <t>m4Q_Qn_Y</t>
  </si>
  <si>
    <t>m4Q_Mon</t>
  </si>
  <si>
    <t>m4Q_YearMonth</t>
  </si>
  <si>
    <t>m4Q_QBrMDay</t>
  </si>
  <si>
    <t>m4Q_QBrDate</t>
  </si>
  <si>
    <t>m4Q_QBrDateYear</t>
  </si>
  <si>
    <t>m4Q_QBrDateY</t>
  </si>
  <si>
    <t>m4Q_PerYear</t>
  </si>
  <si>
    <t>m4Q_PerY</t>
  </si>
  <si>
    <t>m4Q_Per</t>
  </si>
  <si>
    <t>m4Q_AckPer</t>
  </si>
  <si>
    <t>Perioden minus 5Q</t>
  </si>
  <si>
    <t>m5Q_Qn</t>
  </si>
  <si>
    <t>m5Q_Q</t>
  </si>
  <si>
    <t>m5Q_Q_Year</t>
  </si>
  <si>
    <t>m5Q_Q_Y</t>
  </si>
  <si>
    <t>m5Q_Qn_Year</t>
  </si>
  <si>
    <t>m5Q_Qn_Y</t>
  </si>
  <si>
    <t>m5Q_Mon</t>
  </si>
  <si>
    <t>m5Q_YearMonth</t>
  </si>
  <si>
    <t>m5Q_QBrMDay</t>
  </si>
  <si>
    <t>m5Q_QBrDate</t>
  </si>
  <si>
    <t>m5Q_QBrDateYear</t>
  </si>
  <si>
    <t>m5Q_QBrDateY</t>
  </si>
  <si>
    <t>m5Q_PerYear</t>
  </si>
  <si>
    <t>m5Q_PerY</t>
  </si>
  <si>
    <t>m5Q_Per</t>
  </si>
  <si>
    <t>m5Q_AckPer</t>
  </si>
  <si>
    <t>Perioden minus 6Q</t>
  </si>
  <si>
    <t>m6Q_Qn</t>
  </si>
  <si>
    <t>m6Q_Q</t>
  </si>
  <si>
    <t>m6Q_Q_Year</t>
  </si>
  <si>
    <t>m6Q_Q_Y</t>
  </si>
  <si>
    <t>m6Q_Qn_Year</t>
  </si>
  <si>
    <t>m6Q_Qn_Y</t>
  </si>
  <si>
    <t>m6Q_Mon</t>
  </si>
  <si>
    <t>m6Q_YearMonth</t>
  </si>
  <si>
    <t>m6Q_QBrMDay</t>
  </si>
  <si>
    <t>m6Q_QBrDate</t>
  </si>
  <si>
    <t>m6Q_QBrDateYear</t>
  </si>
  <si>
    <t>m6Q_QBrDateY</t>
  </si>
  <si>
    <t>m6Q_PerYear</t>
  </si>
  <si>
    <t>m6Q_PerY</t>
  </si>
  <si>
    <t>m6Q_Per</t>
  </si>
  <si>
    <t>m6Q_AckPer</t>
  </si>
  <si>
    <t>Perioden minus 7Q</t>
  </si>
  <si>
    <t>m7Q_Qn</t>
  </si>
  <si>
    <t>m7Q_Q</t>
  </si>
  <si>
    <t>m7Q_Q_Year</t>
  </si>
  <si>
    <t>m7Q_Q_Y</t>
  </si>
  <si>
    <t>m7Q_Qn_Year</t>
  </si>
  <si>
    <t>m7Q_Qn_Y</t>
  </si>
  <si>
    <t>m7Q_Mon</t>
  </si>
  <si>
    <t>m7Q_YearMonth</t>
  </si>
  <si>
    <t>m7Q_QBrMDay</t>
  </si>
  <si>
    <t>m7Q_QBrDate</t>
  </si>
  <si>
    <t>m7Q_QBrDateYear</t>
  </si>
  <si>
    <t>m7Q_QBrDateY</t>
  </si>
  <si>
    <t>m7Q_PerYear</t>
  </si>
  <si>
    <t>m7Q_PerY</t>
  </si>
  <si>
    <t>m7Q_Per</t>
  </si>
  <si>
    <t>m7Q_AckPer</t>
  </si>
  <si>
    <t>Perioden minus 8Q</t>
  </si>
  <si>
    <t>m8Q_Qn</t>
  </si>
  <si>
    <t>m8Q_Q</t>
  </si>
  <si>
    <t>m8Q_Q_Year</t>
  </si>
  <si>
    <t>m8Q_Q_Y</t>
  </si>
  <si>
    <t>m8Q_Qn_Year</t>
  </si>
  <si>
    <t>m8Q_Qn_Y</t>
  </si>
  <si>
    <t>m8Q_Mon</t>
  </si>
  <si>
    <t>m8Q_YearMonth</t>
  </si>
  <si>
    <t>m8Q_QBrMDay</t>
  </si>
  <si>
    <t>m8Q_QBrDate</t>
  </si>
  <si>
    <t>m8Q_QBrDateYear</t>
  </si>
  <si>
    <t>m8Q_QBrDateY</t>
  </si>
  <si>
    <t>m8Q_PerYear</t>
  </si>
  <si>
    <t>m8Q_PerY</t>
  </si>
  <si>
    <t>m8Q_Per</t>
  </si>
  <si>
    <t>m8Q_AckPer</t>
  </si>
  <si>
    <t>Perioden minus 9Q</t>
  </si>
  <si>
    <t>m9Q_Qn</t>
  </si>
  <si>
    <t>m9Q_Q</t>
  </si>
  <si>
    <t>m9Q_Q_Year</t>
  </si>
  <si>
    <t>m9Q_Q_Y</t>
  </si>
  <si>
    <t>m9Q_Qn_Year</t>
  </si>
  <si>
    <t>m9Q_Qn_Y</t>
  </si>
  <si>
    <t>m9Q_Mon</t>
  </si>
  <si>
    <t>m9Q_YearMonth</t>
  </si>
  <si>
    <t>m9Q_QBrMDay</t>
  </si>
  <si>
    <t>m9Q_QBrDate</t>
  </si>
  <si>
    <t>m9Q_QBrDateYear</t>
  </si>
  <si>
    <t>m9Q_QBrDateY</t>
  </si>
  <si>
    <t>m9Q_PerYear</t>
  </si>
  <si>
    <t>m9Q_PerY</t>
  </si>
  <si>
    <t>m9Q_Per</t>
  </si>
  <si>
    <t>m9Q_AckPer</t>
  </si>
  <si>
    <t>m10Q_Q_Year</t>
  </si>
  <si>
    <t>m11Q_Q_Year</t>
  </si>
  <si>
    <t>m12Q_Q_Year</t>
  </si>
  <si>
    <t>m13Q_Q_Year</t>
  </si>
  <si>
    <t>m14Q_Q_Year</t>
  </si>
  <si>
    <t>Perioden minus 1 Year</t>
  </si>
  <si>
    <t>m1Y_ActQn</t>
  </si>
  <si>
    <t>m1Y_ActQ</t>
  </si>
  <si>
    <t>m1Y_ActQ_Year</t>
  </si>
  <si>
    <t>m1Y_ActQ_Y</t>
  </si>
  <si>
    <t>m1Y_ActQn_Year</t>
  </si>
  <si>
    <t>m1Y_ActQn_Y</t>
  </si>
  <si>
    <t>m1Y_ActMon</t>
  </si>
  <si>
    <t>m1Y_ActYearMonth</t>
  </si>
  <si>
    <t>m1Y_ActQBrMDay</t>
  </si>
  <si>
    <t>31 Mar</t>
  </si>
  <si>
    <t>30 Jun</t>
  </si>
  <si>
    <t>30 Sep</t>
  </si>
  <si>
    <t>31 Dec</t>
  </si>
  <si>
    <t>m1Y_ActQBrDate</t>
  </si>
  <si>
    <t>m1Y_ActQBrDateYear</t>
  </si>
  <si>
    <t>m1Y_ActQBrDateY</t>
  </si>
  <si>
    <t>m1Y_ActPerYear</t>
  </si>
  <si>
    <t>m1Y_ActPerY</t>
  </si>
  <si>
    <t>m1Y_ActPer</t>
  </si>
  <si>
    <t>m1Y_ActAckPer</t>
  </si>
  <si>
    <t>Rullande 12 mån</t>
  </si>
  <si>
    <t>ActQBrDateR12Start</t>
  </si>
  <si>
    <t>1 apr</t>
  </si>
  <si>
    <t>1 jul</t>
  </si>
  <si>
    <t>1 okt</t>
  </si>
  <si>
    <t>1 jan</t>
  </si>
  <si>
    <t>1 Apr</t>
  </si>
  <si>
    <t>1 Jul</t>
  </si>
  <si>
    <t>1 Oct</t>
  </si>
  <si>
    <t>1 Jan</t>
  </si>
  <si>
    <t>ActQBrDateR12Slut</t>
  </si>
  <si>
    <t>ActQBrDateR12</t>
  </si>
  <si>
    <t>ActAckPerR12_PY</t>
  </si>
  <si>
    <t>ActAckPerR12_CY</t>
  </si>
  <si>
    <t>ActAckPerR12</t>
  </si>
  <si>
    <t>Apr-mar</t>
  </si>
  <si>
    <t>Jul-jun</t>
  </si>
  <si>
    <t>Okt-sep</t>
  </si>
  <si>
    <t>Apr-Mar</t>
  </si>
  <si>
    <t>Jul-Jun</t>
  </si>
  <si>
    <t>Oct-Sep</t>
  </si>
  <si>
    <t>Datum i rubriker</t>
  </si>
  <si>
    <t>ActQ_Headline</t>
  </si>
  <si>
    <t>ActAck_Headline</t>
  </si>
  <si>
    <t>Datum framsida</t>
  </si>
  <si>
    <t>ActQ_Header</t>
  </si>
  <si>
    <t>ActAck_Header</t>
  </si>
  <si>
    <t>Datum text</t>
  </si>
  <si>
    <t>ActQBrDateYearLong</t>
  </si>
  <si>
    <t>31 mars</t>
  </si>
  <si>
    <t>30 juni</t>
  </si>
  <si>
    <t>30 september</t>
  </si>
  <si>
    <t>31 december</t>
  </si>
  <si>
    <t>31 March</t>
  </si>
  <si>
    <t>30 June</t>
  </si>
  <si>
    <t>30 September</t>
  </si>
  <si>
    <t>31 December</t>
  </si>
  <si>
    <t>Q1-Q3</t>
  </si>
  <si>
    <t>Delårsrapport</t>
  </si>
  <si>
    <t>Interim report</t>
  </si>
  <si>
    <t>Bokslutskommuniké</t>
  </si>
  <si>
    <t>Year-end report</t>
  </si>
  <si>
    <t>Headline Front</t>
  </si>
  <si>
    <t>ActQ_Headline_Front</t>
  </si>
  <si>
    <t>Consolidated figures in mSEK</t>
  </si>
  <si>
    <t xml:space="preserve">Consolidated figures in mSEK. </t>
  </si>
  <si>
    <t xml:space="preserve">For information purpose only. </t>
  </si>
  <si>
    <t>The financial reports are available on:
English https://www.piercegroup.com/en/reports-presentations/
Swedish https://www.piercegroup.com/en/rapporter-presentationer/</t>
  </si>
  <si>
    <t>EBITDA</t>
  </si>
  <si>
    <t>EBIT</t>
  </si>
  <si>
    <t>Adjusted EBIT</t>
  </si>
  <si>
    <t>Operating profit</t>
  </si>
  <si>
    <t>Overhead costs</t>
  </si>
  <si>
    <t xml:space="preserve">1_Highlights </t>
  </si>
  <si>
    <t>SEKm (unless stated otherwise)</t>
  </si>
  <si>
    <t>Net revenue</t>
  </si>
  <si>
    <t>Growth (%)</t>
  </si>
  <si>
    <t>Growth in local currencies (%)</t>
  </si>
  <si>
    <t>Gross profit</t>
  </si>
  <si>
    <t>Gross margin (%)</t>
  </si>
  <si>
    <t>Adjusted EBITDA</t>
  </si>
  <si>
    <t>Adjusted EBITDA (%)</t>
  </si>
  <si>
    <t>Adjusted EBIT (%)</t>
  </si>
  <si>
    <t>Cash flow for the period</t>
  </si>
  <si>
    <t>Net working capital</t>
  </si>
  <si>
    <t>Net debt (+) / Net cash (-)</t>
  </si>
  <si>
    <t>Earnings per share before dilution (SEK)</t>
  </si>
  <si>
    <t>Earnings per share after dilution (SEK)</t>
  </si>
  <si>
    <t>2_Profit loss</t>
  </si>
  <si>
    <t>Cost of goods sold</t>
  </si>
  <si>
    <t/>
  </si>
  <si>
    <t>Sales and distribution costs</t>
  </si>
  <si>
    <t>Administration costs</t>
  </si>
  <si>
    <t>Other operating income and expenses</t>
  </si>
  <si>
    <t>Financial net</t>
  </si>
  <si>
    <t>Profit/loss before tax</t>
  </si>
  <si>
    <t>Income tax</t>
  </si>
  <si>
    <t>Profit/loss for the period</t>
  </si>
  <si>
    <t>Attributable to shareholders of the parent company</t>
  </si>
  <si>
    <t>Earnings per share</t>
  </si>
  <si>
    <t>Average number of shares before dilution (thousands)</t>
  </si>
  <si>
    <t>Average number of shares after dilution (thousands)</t>
  </si>
  <si>
    <t>3_Comprehensive income</t>
  </si>
  <si>
    <t>Items that may subsequently be reclassified to income statement</t>
  </si>
  <si>
    <t>Translation difference</t>
  </si>
  <si>
    <t>Other comprehensive income for the period</t>
  </si>
  <si>
    <t>Comprehensive income for the period and attributable to shareholders of the parent company</t>
  </si>
  <si>
    <t>4_Financial position</t>
  </si>
  <si>
    <t>Assets</t>
  </si>
  <si>
    <t>Non-current assets</t>
  </si>
  <si>
    <t>Intangible assets</t>
  </si>
  <si>
    <t>Property, plant and equipment</t>
  </si>
  <si>
    <t>Right-of-use assets</t>
  </si>
  <si>
    <t>Financial assets</t>
  </si>
  <si>
    <t>Deferred tax assets</t>
  </si>
  <si>
    <t>Total non-current assets</t>
  </si>
  <si>
    <t>Current assets</t>
  </si>
  <si>
    <t>Inventory</t>
  </si>
  <si>
    <t>Other current assets</t>
  </si>
  <si>
    <t>Cash and cash equivalents</t>
  </si>
  <si>
    <t>Total current assets</t>
  </si>
  <si>
    <t>Total assets</t>
  </si>
  <si>
    <t>Equity and liabilities</t>
  </si>
  <si>
    <t>Equity</t>
  </si>
  <si>
    <t>Total equity attributable to shareholders of the parent company</t>
  </si>
  <si>
    <t>Non-current liabilities</t>
  </si>
  <si>
    <t>Leasing liabilities</t>
  </si>
  <si>
    <t>Deferred tax liabilities</t>
  </si>
  <si>
    <t>Provisions</t>
  </si>
  <si>
    <t>Total non-current liabilities</t>
  </si>
  <si>
    <t>Current liabilities</t>
  </si>
  <si>
    <t>Liabilities to credit institutions</t>
  </si>
  <si>
    <t>Trade payables</t>
  </si>
  <si>
    <t>Other current liabilities</t>
  </si>
  <si>
    <t>Total current liabilities</t>
  </si>
  <si>
    <t>Total equity and liabilities</t>
  </si>
  <si>
    <t>5_Cash flow</t>
  </si>
  <si>
    <t>Operating activities</t>
  </si>
  <si>
    <t>Adjustments for non-cash items</t>
  </si>
  <si>
    <t>Paid interest</t>
  </si>
  <si>
    <t>Realised currency derivatives</t>
  </si>
  <si>
    <t>Received interest</t>
  </si>
  <si>
    <t>Paid/received tax</t>
  </si>
  <si>
    <t>Cash flow from operating activities before changes in net working capital</t>
  </si>
  <si>
    <t>Changes in net working capital</t>
  </si>
  <si>
    <t>Cash flow from operating activities</t>
  </si>
  <si>
    <t>Investing activities</t>
  </si>
  <si>
    <t>Investments in non-current assets</t>
  </si>
  <si>
    <t xml:space="preserve">Paid/received blocked funds </t>
  </si>
  <si>
    <t>Cash flow from investing activities</t>
  </si>
  <si>
    <t>Financing activities</t>
  </si>
  <si>
    <t>Share issue costs</t>
  </si>
  <si>
    <t>Issue of warrants including issue costs</t>
  </si>
  <si>
    <t>Change of liabilities to credit institutions</t>
  </si>
  <si>
    <t>Repayment of leasing liabilities</t>
  </si>
  <si>
    <t>Cash flow from financing activities</t>
  </si>
  <si>
    <t>Cash and cash equivalents at the beginning of period</t>
  </si>
  <si>
    <t>Exchange rate difference 
in cash and cash equivalents</t>
  </si>
  <si>
    <t>Cash and cash equivalents end of period</t>
  </si>
  <si>
    <t>6_Definitions of APMs</t>
  </si>
  <si>
    <t>Alternative Performance Measures</t>
  </si>
  <si>
    <t xml:space="preserve">Financial measures not defined in accordance with IFRS </t>
  </si>
  <si>
    <t>Definitions</t>
  </si>
  <si>
    <t>Financial Performance Measures – Group</t>
  </si>
  <si>
    <t>Performance measure</t>
  </si>
  <si>
    <t>Definition</t>
  </si>
  <si>
    <t>Purpose</t>
  </si>
  <si>
    <t>Adjusted EBIT in relation to net revenue.</t>
  </si>
  <si>
    <r>
      <t>The performance measure is used to monitor the Company’s profitability generated by the operating activities,</t>
    </r>
    <r>
      <rPr>
        <sz val="8.5"/>
        <color rgb="FFFF0000"/>
        <rFont val="Gill Sans MT"/>
        <family val="2"/>
      </rPr>
      <t xml:space="preserve"> </t>
    </r>
    <r>
      <rPr>
        <sz val="8.5"/>
        <color theme="1"/>
        <rFont val="Gill Sans MT"/>
        <family val="2"/>
      </rPr>
      <t xml:space="preserve">including depreciation and amortisation, but excluding items affecting comparability. </t>
    </r>
  </si>
  <si>
    <t xml:space="preserve">EBIT excluding items affecting comparability. </t>
  </si>
  <si>
    <r>
      <t>This measure is used to measure the profit generated by the ongoing operations,</t>
    </r>
    <r>
      <rPr>
        <sz val="8.5"/>
        <color rgb="FFFF0000"/>
        <rFont val="Gill Sans MT"/>
        <family val="2"/>
      </rPr>
      <t xml:space="preserve"> </t>
    </r>
    <r>
      <rPr>
        <sz val="8.5"/>
        <color theme="1"/>
        <rFont val="Gill Sans MT"/>
        <family val="2"/>
      </rPr>
      <t>including amortisation, depreciation, and impairment, but excluding items affecting comparability.</t>
    </r>
  </si>
  <si>
    <t>EBITDA, excluding items affecting comparability.</t>
  </si>
  <si>
    <t xml:space="preserve">This measure is used to measure the profit from the ongoing operations, excluding items affecting comparability, amortisation, depreciation and impairment. </t>
  </si>
  <si>
    <t>Adjusted EBITDA in relation to net revenue.</t>
  </si>
  <si>
    <t xml:space="preserve">The performance measure is used to assess the profitability generated by the ongoing operations, excluding items affecting comparability, amortisation, depreciation and impairment. </t>
  </si>
  <si>
    <t>Adjusted EBITDA excluding IFRS 16</t>
  </si>
  <si>
    <t>EBIT excluding depreciation, amortisation and items affecting comparability, less rental costs for leasing agreements reported in the statement of financial position. 
Rental costs essentially correspond to depreciation on right-of-use assets and interest expenses on leasing liabilities.</t>
  </si>
  <si>
    <t xml:space="preserve">The measure aims to measure the profit generated by the ongoing operations, including expenses for office rent but excluding items affecting comparability, amortisation, depreciation and impairment. </t>
  </si>
  <si>
    <t>Amortisation related to business acquisitions</t>
  </si>
  <si>
    <t>Amortisation less amortisation excluding business acquisitions.</t>
  </si>
  <si>
    <t>The purpose is to measure the performance measure’s impact on EBIT.</t>
  </si>
  <si>
    <t>EBIT, excluding amortisation, depreciation, and impairment.</t>
  </si>
  <si>
    <t>The measure is used to measure the profit generated by ongoing operations before amortisation, depreciation and impairment.</t>
  </si>
  <si>
    <t>Gross profit in relation to net revenue.</t>
  </si>
  <si>
    <t>This measure is used to measure profitability after deduction of cost of goods sold.</t>
  </si>
  <si>
    <t>Net revenue for the period compared with net revenue during the corresponding period last year.</t>
  </si>
  <si>
    <t>This performance measure makes it possible to analyse the Group’s growth in net revenue.</t>
  </si>
  <si>
    <t>Change in net revenue, adjusted for exchange rate changes and business acquisitions, in comparison with the corresponding period last year.</t>
  </si>
  <si>
    <t xml:space="preserve">This measure enables follow-up of the development of net revenue excluding exchange rate effects and business acquisitions. </t>
  </si>
  <si>
    <t>Growth per geographical area (%)</t>
  </si>
  <si>
    <t>Net revenue for the period for a geographical area compared to net revenue for the same geographical area during the corresponding period last year.</t>
  </si>
  <si>
    <t>This measure makes it possible to analyse net revenue growth for the Group specified according to geographical area.</t>
  </si>
  <si>
    <t>Items affecting comparability</t>
  </si>
  <si>
    <t>Items affecting comparability refers to material transactions lacking a clear connection to the ordinary operations, and which are not expected to occur regularly. 
These transactions include, for instance, advisory and integration costs in conjunction with business acquisitions, advisory and directly attributable costs in conjunction with essential restructuring or efficiency programs/projects, significant impairments or non-recurring value adjustments of assets, and share-based payments costs including related taxes (recognised under IFRS 2 and settled via issuing of shares).</t>
  </si>
  <si>
    <t xml:space="preserve">This measure is excluded in calculating adjusted measures which are used to monitor the Company’s underlying earnings trend over time. </t>
  </si>
  <si>
    <t>Net debt/EBITDA</t>
  </si>
  <si>
    <t>Net debt excluding IFRS 16 in relation to adjusted EBITDA excluding IFRS, during the last twelve months.</t>
  </si>
  <si>
    <t>This measure is used to measure the debt/equity ratio and to follow up on Pierce’s financial targets on capital structure.</t>
  </si>
  <si>
    <t xml:space="preserve">Net debt excluding IFRS 16 </t>
  </si>
  <si>
    <t>Liabilities to credit institutions, decreased by cash and cash equivalents at the end of the period.
Pierce’s assessment of the Groups’ actual net debt corresponds to liabilities to credit institutions, and that is why leasing liabilities are excluded.</t>
  </si>
  <si>
    <t>This measure is used to monitor the indebtedness, financial flexibility, and capital structure.</t>
  </si>
  <si>
    <t xml:space="preserve">Inventory and other operating assets less other operating liabilities. </t>
  </si>
  <si>
    <t xml:space="preserve">This measure is used to analyse the Company’s short-term tied up capital. </t>
  </si>
  <si>
    <t>Net working capital (%)</t>
  </si>
  <si>
    <t>Net working capital in relation to net revenue.</t>
  </si>
  <si>
    <t>This measure is a measure of how efficiently working capital is managed.</t>
  </si>
  <si>
    <t>Operating costs, excluding variable sales and distribution costs, amortisation, depreciation, impairment and items affecting comparability.
Operating costs refer to sales and distribution costs, administration costs, and other operating revenue and costs.</t>
  </si>
  <si>
    <t xml:space="preserve">These costs are largely fixed and semi-fixed. The measure is used to calculate the scalability of this part of the cost mass, see overhead costs (%) below for more information. </t>
  </si>
  <si>
    <t>Overhead costs (%)</t>
  </si>
  <si>
    <t>Overhead costs in relation to net revenue.</t>
  </si>
  <si>
    <t xml:space="preserve">This measure shows the scalability of the Company’s semi-fixed and fixed cost structure. </t>
  </si>
  <si>
    <t>Profit after variable costs</t>
  </si>
  <si>
    <t>Gross profit less variable sales and distribution costs.</t>
  </si>
  <si>
    <t>The measure is used to measure contribution after all variable costs.</t>
  </si>
  <si>
    <t>Profit after variable costs (%)</t>
  </si>
  <si>
    <t>Profit after variable costs in relation to net revenue.</t>
  </si>
  <si>
    <t xml:space="preserve">This measure is used to illustrate profitability after deduction of all variable costs. </t>
  </si>
  <si>
    <t>Variable sales and distribution costs</t>
  </si>
  <si>
    <t>Sales and distribution costs less non-variable sales and distribution costs.
Variable sales and distribution costs refer to direct marketing costs and other direct costs. Other direct costs essentially include costs for shipping to end customer, invoicing and packaging.</t>
  </si>
  <si>
    <t xml:space="preserve">This measure is monitored in order to calculate results after variable costs. </t>
  </si>
  <si>
    <t>Operating performance measures – Group</t>
  </si>
  <si>
    <t>Active customers during the last 12 months</t>
  </si>
  <si>
    <t xml:space="preserve">Number of customers making purchases on at least one occasion during the last 12 months in one of the online stores. 
One customer can be counted several times if they make purchases in different stores or use different personal identifiers. </t>
  </si>
  <si>
    <t xml:space="preserve">This measure illustrates the number of individual customers choosing to order goods on several occasions, which shows the Company’s capability to attract customers. </t>
  </si>
  <si>
    <t>Average order value (AOV)</t>
  </si>
  <si>
    <t>Net revenue for the period divided by number of orders.</t>
  </si>
  <si>
    <t xml:space="preserve">This measure is used as an indicator of revenue generation per customer. </t>
  </si>
  <si>
    <t>Net revenue from private brands</t>
  </si>
  <si>
    <t xml:space="preserve">Net revenue for the period less net revenue for the period from external brands and net revenue not attributable to brands such as revenue from freight and accrued income. </t>
  </si>
  <si>
    <t>Interesting to follow over time as these products are unique and can often be sold at attractive prices and at a relatively high gross margin.</t>
  </si>
  <si>
    <t>Number of orders</t>
  </si>
  <si>
    <t xml:space="preserve">Number of orders handled during the period. </t>
  </si>
  <si>
    <t>This measure is used to measure customer activity generating sales.</t>
  </si>
  <si>
    <t>7_Reconciliation of APMs</t>
  </si>
  <si>
    <t xml:space="preserve">Reconciliation of Alternative Performance Measures from statement of profit/loss </t>
  </si>
  <si>
    <t>Reversal of depreciation and amortisation</t>
  </si>
  <si>
    <t>Reversal of items affecting comparability below EBITDA</t>
  </si>
  <si>
    <t>Reversal of items affecting comparability</t>
  </si>
  <si>
    <t>EBIT, past twelve months</t>
  </si>
  <si>
    <t>Reversal of depreciation and amortisation, 
past twelve months</t>
  </si>
  <si>
    <t>Reversal of share-based payments, past twelve months</t>
  </si>
  <si>
    <t>Reversal of items affecting comparability, 
past twelve months</t>
  </si>
  <si>
    <t>Reversal of items affecting comparability below EBITDA, 
past twelve months</t>
  </si>
  <si>
    <t>Rental costs, past twelve months, regarding leasing agreements reported in the statement of financial position</t>
  </si>
  <si>
    <t>Reversal of non-variable sales and distribution costs</t>
  </si>
  <si>
    <t>Operating costs</t>
  </si>
  <si>
    <t>Reversal of variable sales and distribution costs</t>
  </si>
  <si>
    <t>Other expenses in the operation</t>
  </si>
  <si>
    <t>Amortisation</t>
  </si>
  <si>
    <t>Reversal of amortisation excluding business acquisitions</t>
  </si>
  <si>
    <t>Restructuring expenses</t>
  </si>
  <si>
    <t>Share-based payments</t>
  </si>
  <si>
    <t>Share-based payments (social costs)</t>
  </si>
  <si>
    <t>Other</t>
  </si>
  <si>
    <t>Goodwill amortisation</t>
  </si>
  <si>
    <t>Items affecting comparability below EBITDA</t>
  </si>
  <si>
    <t xml:space="preserve">Reconciliation of Alternative Performance Measures from statement of financial position </t>
  </si>
  <si>
    <t xml:space="preserve">     Other current assets</t>
  </si>
  <si>
    <t xml:space="preserve">          Current tax receivables</t>
  </si>
  <si>
    <t xml:space="preserve">          Current investments</t>
  </si>
  <si>
    <t>Other current operating assets</t>
  </si>
  <si>
    <t xml:space="preserve">     Trade payables</t>
  </si>
  <si>
    <t xml:space="preserve">     Other current liabilities</t>
  </si>
  <si>
    <t xml:space="preserve">     Reversal of:</t>
  </si>
  <si>
    <t xml:space="preserve">          Current tax liabilities</t>
  </si>
  <si>
    <t xml:space="preserve">          Current provisions</t>
  </si>
  <si>
    <t>Other current operating liabilities</t>
  </si>
  <si>
    <t>Net debt excluding IFRS 16</t>
  </si>
  <si>
    <t>Net debt excluding IFRS 16 (A)</t>
  </si>
  <si>
    <t>Adjusted EBITDA excluding IFRS 16, 
past twelve months (B)</t>
  </si>
  <si>
    <t>Net debt/EBITDA (A) / (B)</t>
  </si>
  <si>
    <t>Net revenue (A)</t>
  </si>
  <si>
    <t>Number of orders (thousands) (B)</t>
  </si>
  <si>
    <t>Average order value (AOV) (SEK) 
(A) / ((B) / 1,000)</t>
  </si>
  <si>
    <t>Reversal of net revenue from external brands</t>
  </si>
  <si>
    <t>Non-branded net revenue</t>
  </si>
  <si>
    <t>Net revenues from private brands</t>
  </si>
  <si>
    <t xml:space="preserve">Reconciliation of Alternative Performance Measures concerning growth </t>
  </si>
  <si>
    <t>Net revenue for the period (A)</t>
  </si>
  <si>
    <t>Net revenue for the period previous year (B)</t>
  </si>
  <si>
    <t>Growth (%) (A) / (B) -1</t>
  </si>
  <si>
    <t>Net revenue for the period in local currencies (A)</t>
  </si>
  <si>
    <t>Growth in local currencies (%) (A) / (B) -1</t>
  </si>
  <si>
    <t>Net revenue Nordics for the period (A)</t>
  </si>
  <si>
    <t>Net revenue Nordics for the period 
previous year (B)</t>
  </si>
  <si>
    <t>Growth Nordics (%) (A)/(B) -1</t>
  </si>
  <si>
    <t>Net revenue outside the Nordics for the period (A)</t>
  </si>
  <si>
    <t>Net revenue outside the Nordics for the period previous year (B)</t>
  </si>
  <si>
    <t>Growth outside the Nordics (%) (A) / (B) -1</t>
  </si>
  <si>
    <t>Free cash flow</t>
  </si>
  <si>
    <t>Cash flow from operating activities plus cash flow from investing activities.</t>
  </si>
  <si>
    <t>This measure is used to measure the cash available for debt repayment, shareholder distributions and strategic investments.</t>
  </si>
  <si>
    <t>Pierce Group financials as of Q4 2025</t>
  </si>
  <si>
    <t>Q4 2023</t>
  </si>
  <si>
    <t>Q1 2024</t>
  </si>
  <si>
    <t>Q2 2024</t>
  </si>
  <si>
    <t>Q3 2024</t>
  </si>
  <si>
    <t>Q4 2024</t>
  </si>
  <si>
    <t>Q1 2025</t>
  </si>
  <si>
    <t>Q2 2025</t>
  </si>
  <si>
    <t>Q3 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</si>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</sst>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 ;\-0\ "/>
    <numFmt numFmtId="165" formatCode="_j#,##0;_j\-#,##0;_j0;_j@"/>
    <numFmt numFmtId="166" formatCode="@_j"/>
    <numFmt numFmtId="167" formatCode="#,##0_j;\-#,##0_j;0_j;@_j"/>
    <numFmt numFmtId="168" formatCode="0.0%"/>
    <numFmt numFmtId="169" formatCode="#,##0.00000000"/>
  </numFmts>
  <fonts count="41">
    <font>
      <sz val="11"/>
      <color theme="1"/>
      <name val="Gill Sans MT"/>
      <family val="2"/>
      <charset val="238"/>
      <scheme val="minor"/>
    </font>
    <font>
      <sz val="10"/>
      <color rgb="FF000000"/>
      <name val="Gill Sans MT"/>
      <family val="2"/>
    </font>
    <font>
      <sz val="11"/>
      <color theme="1"/>
      <name val="Gill Sans MT"/>
      <family val="2"/>
    </font>
    <font>
      <b/>
      <sz val="10"/>
      <color rgb="FF000000"/>
      <name val="Gill Sans MT"/>
      <family val="2"/>
    </font>
    <font>
      <b/>
      <sz val="39"/>
      <color rgb="FF000000"/>
      <name val="Gill Sans MT"/>
      <family val="2"/>
    </font>
    <font>
      <sz val="10"/>
      <color rgb="FF6D6D6D"/>
      <name val="Gill Sans MT"/>
      <family val="2"/>
    </font>
    <font>
      <b/>
      <sz val="20"/>
      <color rgb="FF000000"/>
      <name val="Gill Sans MT"/>
      <family val="2"/>
    </font>
    <font>
      <sz val="10"/>
      <color theme="0" tint="-0.499984740745262"/>
      <name val="Gill Sans MT"/>
      <family val="2"/>
    </font>
    <font>
      <b/>
      <sz val="9"/>
      <color theme="1"/>
      <name val="Gill Sans MT"/>
      <family val="2"/>
    </font>
    <font>
      <sz val="8.5"/>
      <color theme="1"/>
      <name val="Gill Sans MT"/>
      <family val="2"/>
    </font>
    <font>
      <sz val="9"/>
      <color theme="1"/>
      <name val="Gill Sans MT"/>
      <family val="2"/>
    </font>
    <font>
      <b/>
      <sz val="15"/>
      <color theme="1"/>
      <name val="Gill Sans MT"/>
      <family val="2"/>
    </font>
    <font>
      <b/>
      <sz val="9"/>
      <color rgb="FF215F87"/>
      <name val="Gill Sans MT"/>
      <family val="2"/>
    </font>
    <font>
      <b/>
      <sz val="8"/>
      <color theme="1"/>
      <name val="Gill Sans MT"/>
      <family val="2"/>
    </font>
    <font>
      <sz val="8.5"/>
      <color rgb="FFFF0000"/>
      <name val="Gill Sans MT"/>
      <family val="2"/>
    </font>
    <font>
      <b/>
      <sz val="8.5"/>
      <color theme="1"/>
      <name val="Gill Sans MT"/>
      <family val="2"/>
    </font>
    <font>
      <sz val="11"/>
      <color theme="1"/>
      <name val="Gill Sans MT"/>
      <family val="2"/>
      <scheme val="minor"/>
    </font>
    <font>
      <sz val="10"/>
      <color theme="0"/>
      <name val="Gill Sans MT"/>
      <family val="2"/>
      <scheme val="minor"/>
    </font>
    <font>
      <b/>
      <sz val="10"/>
      <color theme="0"/>
      <name val="Gill Sans MT"/>
      <family val="2"/>
      <scheme val="minor"/>
    </font>
    <font>
      <b/>
      <sz val="9"/>
      <color rgb="FF23A5DD"/>
      <name val="Gotham Bold"/>
    </font>
    <font>
      <b/>
      <sz val="9"/>
      <color theme="4"/>
      <name val="Gotham Bold"/>
    </font>
    <font>
      <b/>
      <sz val="11"/>
      <name val="Gotham Bold"/>
    </font>
    <font>
      <b/>
      <sz val="10"/>
      <color theme="1"/>
      <name val="Gill Sans MT"/>
      <family val="2"/>
      <scheme val="minor"/>
    </font>
    <font>
      <b/>
      <sz val="22"/>
      <color theme="1"/>
      <name val="Gotham Bold"/>
    </font>
    <font>
      <b/>
      <sz val="8"/>
      <name val="Gill Sans MT"/>
      <family val="2"/>
      <scheme val="minor"/>
    </font>
    <font>
      <sz val="8"/>
      <name val="Gill Sans MT"/>
      <family val="2"/>
      <scheme val="minor"/>
    </font>
    <font>
      <sz val="8"/>
      <color theme="1"/>
      <name val="Gill Sans MT"/>
      <family val="2"/>
      <scheme val="minor"/>
    </font>
    <font>
      <b/>
      <sz val="8"/>
      <color theme="1"/>
      <name val="Gill Sans MT"/>
      <family val="2"/>
      <scheme val="minor"/>
    </font>
    <font>
      <b/>
      <sz val="8"/>
      <color theme="1"/>
      <name val="Gotham Book"/>
      <family val="3"/>
    </font>
    <font>
      <sz val="8"/>
      <color theme="1"/>
      <name val="Gill Sans MT"/>
      <family val="2"/>
      <scheme val="major"/>
    </font>
    <font>
      <sz val="8"/>
      <color theme="1"/>
      <name val="Gill Sans MT"/>
      <family val="2"/>
    </font>
    <font>
      <sz val="8"/>
      <name val="Gotham Book"/>
      <family val="3"/>
    </font>
    <font>
      <sz val="12"/>
      <color theme="1"/>
      <name val="Gill Sans MT"/>
      <family val="2"/>
      <scheme val="minor"/>
    </font>
    <font>
      <sz val="11"/>
      <color theme="1"/>
      <name val="Verdana"/>
      <family val="2"/>
    </font>
    <font>
      <b/>
      <sz val="9"/>
      <color theme="1"/>
      <name val="Gill Sans MT"/>
      <family val="2"/>
      <scheme val="major"/>
    </font>
    <font>
      <b/>
      <sz val="8"/>
      <color theme="1"/>
      <name val="Gill Sans MT"/>
      <family val="2"/>
      <scheme val="major"/>
    </font>
    <font>
      <b/>
      <sz val="8"/>
      <name val="Gill Sans MT"/>
      <family val="2"/>
      <scheme val="major"/>
    </font>
    <font>
      <sz val="5"/>
      <color theme="1"/>
      <name val="Gill Sans MT"/>
      <family val="2"/>
      <scheme val="major"/>
    </font>
    <font>
      <sz val="11"/>
      <color theme="1"/>
      <name val="Gill Sans MT"/>
      <family val="2"/>
      <scheme val="major"/>
    </font>
    <font>
      <sz val="11"/>
      <color theme="1"/>
      <name val="Gill Sans MT"/>
      <family val="2"/>
      <charset val="238"/>
      <scheme val="minor"/>
    </font>
    <font>
      <sz val="9"/>
      <color rgb="FF000000"/>
      <name val="Gill Sans MT"/>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0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thick">
        <color theme="0" tint="-0.24994659260841701"/>
      </bottom>
      <diagonal/>
    </border>
    <border>
      <left style="thick">
        <color theme="0" tint="-0.24994659260841701"/>
      </left>
      <right style="medium">
        <color theme="0" tint="-0.24994659260841701"/>
      </right>
      <top style="thick">
        <color theme="0" tint="-0.24994659260841701"/>
      </top>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ck">
        <color theme="0" tint="-0.24994659260841701"/>
      </left>
      <right style="medium">
        <color theme="0" tint="-0.24994659260841701"/>
      </right>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24994659260841701"/>
      </left>
      <right style="medium">
        <color theme="0" tint="-0.24994659260841701"/>
      </right>
      <top/>
      <bottom style="thick">
        <color theme="0" tint="-0.24994659260841701"/>
      </bottom>
      <diagonal/>
    </border>
    <border>
      <left style="medium">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medium">
        <color theme="0" tint="-0.24994659260841701"/>
      </bottom>
      <diagonal/>
    </border>
    <border>
      <left style="thin">
        <color theme="0" tint="-0.24994659260841701"/>
      </left>
      <right style="thick">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top style="thin">
        <color theme="0" tint="-0.24994659260841701"/>
      </top>
      <bottom style="thick">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style="thick">
        <color auto="1"/>
      </left>
      <right style="medium">
        <color theme="0" tint="-0.24994659260841701"/>
      </right>
      <top style="thick">
        <color auto="1"/>
      </top>
      <bottom/>
      <diagonal/>
    </border>
    <border>
      <left style="medium">
        <color theme="0" tint="-0.24994659260841701"/>
      </left>
      <right style="thin">
        <color theme="0" tint="-0.24994659260841701"/>
      </right>
      <top style="thick">
        <color auto="1"/>
      </top>
      <bottom style="thin">
        <color theme="0" tint="-0.24994659260841701"/>
      </bottom>
      <diagonal/>
    </border>
    <border>
      <left style="thin">
        <color theme="0" tint="-0.24994659260841701"/>
      </left>
      <right style="thin">
        <color theme="0" tint="-0.24994659260841701"/>
      </right>
      <top style="thick">
        <color auto="1"/>
      </top>
      <bottom style="thin">
        <color theme="0" tint="-0.24994659260841701"/>
      </bottom>
      <diagonal/>
    </border>
    <border>
      <left style="thin">
        <color theme="0" tint="-0.24994659260841701"/>
      </left>
      <right/>
      <top style="thick">
        <color auto="1"/>
      </top>
      <bottom style="thin">
        <color theme="0" tint="-0.24994659260841701"/>
      </bottom>
      <diagonal/>
    </border>
    <border>
      <left style="thin">
        <color theme="0" tint="-0.24994659260841701"/>
      </left>
      <right style="thick">
        <color auto="1"/>
      </right>
      <top style="thick">
        <color auto="1"/>
      </top>
      <bottom style="thin">
        <color theme="0" tint="-0.24994659260841701"/>
      </bottom>
      <diagonal/>
    </border>
    <border>
      <left style="thick">
        <color auto="1"/>
      </left>
      <right style="medium">
        <color theme="0" tint="-0.24994659260841701"/>
      </right>
      <top/>
      <bottom/>
      <diagonal/>
    </border>
    <border>
      <left style="thin">
        <color theme="0" tint="-0.24994659260841701"/>
      </left>
      <right style="thick">
        <color auto="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medium">
        <color theme="0" tint="-0.24994659260841701"/>
      </bottom>
      <diagonal/>
    </border>
    <border>
      <left style="thin">
        <color theme="0" tint="-0.24994659260841701"/>
      </left>
      <right style="thick">
        <color auto="1"/>
      </right>
      <top style="medium">
        <color theme="0" tint="-0.24994659260841701"/>
      </top>
      <bottom style="thin">
        <color theme="0" tint="-0.24994659260841701"/>
      </bottom>
      <diagonal/>
    </border>
    <border>
      <left style="thick">
        <color auto="1"/>
      </left>
      <right style="medium">
        <color theme="0" tint="-0.24994659260841701"/>
      </right>
      <top/>
      <bottom style="thick">
        <color auto="1"/>
      </bottom>
      <diagonal/>
    </border>
    <border>
      <left style="medium">
        <color theme="0" tint="-0.24994659260841701"/>
      </left>
      <right style="thin">
        <color theme="0" tint="-0.24994659260841701"/>
      </right>
      <top style="thin">
        <color theme="0" tint="-0.24994659260841701"/>
      </top>
      <bottom style="thick">
        <color auto="1"/>
      </bottom>
      <diagonal/>
    </border>
    <border>
      <left style="thin">
        <color theme="0" tint="-0.24994659260841701"/>
      </left>
      <right style="thin">
        <color theme="0" tint="-0.24994659260841701"/>
      </right>
      <top style="thin">
        <color theme="0" tint="-0.24994659260841701"/>
      </top>
      <bottom style="thick">
        <color auto="1"/>
      </bottom>
      <diagonal/>
    </border>
    <border>
      <left style="thin">
        <color theme="0" tint="-0.24994659260841701"/>
      </left>
      <right/>
      <top style="thin">
        <color theme="0" tint="-0.24994659260841701"/>
      </top>
      <bottom style="thick">
        <color auto="1"/>
      </bottom>
      <diagonal/>
    </border>
    <border>
      <left style="thin">
        <color theme="0" tint="-0.24994659260841701"/>
      </left>
      <right style="thick">
        <color auto="1"/>
      </right>
      <top style="thin">
        <color theme="0" tint="-0.24994659260841701"/>
      </top>
      <bottom style="thick">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ck">
        <color auto="1"/>
      </right>
      <top style="thin">
        <color theme="0" tint="-0.24994659260841701"/>
      </top>
      <bottom/>
      <diagonal/>
    </border>
    <border>
      <left/>
      <right/>
      <top style="thick">
        <color auto="1"/>
      </top>
      <bottom/>
      <diagonal/>
    </border>
    <border>
      <left style="medium">
        <color indexed="64"/>
      </left>
      <right style="medium">
        <color theme="0" tint="-0.24994659260841701"/>
      </right>
      <top style="medium">
        <color indexed="64"/>
      </top>
      <bottom/>
      <diagonal/>
    </border>
    <border>
      <left style="medium">
        <color theme="0" tint="-0.24994659260841701"/>
      </left>
      <right/>
      <top style="medium">
        <color indexed="64"/>
      </top>
      <bottom style="thin">
        <color theme="0" tint="-0.24994659260841701"/>
      </bottom>
      <diagonal/>
    </border>
    <border>
      <left style="thin">
        <color indexed="64"/>
      </left>
      <right style="thin">
        <color indexed="64"/>
      </right>
      <top style="medium">
        <color indexed="64"/>
      </top>
      <bottom style="thin">
        <color indexed="64"/>
      </bottom>
      <diagonal/>
    </border>
    <border>
      <left style="thin">
        <color indexed="64"/>
      </left>
      <right style="thin">
        <color theme="0" tint="-0.24994659260841701"/>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style="thin">
        <color theme="0" tint="-0.24994659260841701"/>
      </left>
      <right style="thick">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theme="0" tint="-0.24994659260841701"/>
      </right>
      <top/>
      <bottom style="medium">
        <color indexed="64"/>
      </bottom>
      <diagonal/>
    </border>
    <border>
      <left style="medium">
        <color theme="0" tint="-0.24994659260841701"/>
      </left>
      <right/>
      <top style="medium">
        <color theme="0" tint="-0.24994659260841701"/>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ck">
        <color indexed="64"/>
      </right>
      <top style="thin">
        <color indexed="64"/>
      </top>
      <bottom style="medium">
        <color indexed="64"/>
      </bottom>
      <diagonal/>
    </border>
    <border>
      <left style="thin">
        <color indexed="64"/>
      </left>
      <right style="thin">
        <color theme="0" tint="-0.2499465926084170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theme="0" tint="-0.24994659260841701"/>
      </right>
      <top style="medium">
        <color indexed="64"/>
      </top>
      <bottom style="thin">
        <color theme="0" tint="-0.34998626667073579"/>
      </bottom>
      <diagonal/>
    </border>
    <border>
      <left style="medium">
        <color theme="0" tint="-0.24994659260841701"/>
      </left>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style="thin">
        <color theme="0" tint="-0.24994659260841701"/>
      </left>
      <right style="thin">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34998626667073579"/>
      </bottom>
      <diagonal/>
    </border>
    <border>
      <left style="thin">
        <color theme="0" tint="-0.24994659260841701"/>
      </left>
      <right style="thick">
        <color indexed="64"/>
      </right>
      <top style="medium">
        <color indexed="64"/>
      </top>
      <bottom style="thin">
        <color theme="0" tint="-0.34998626667073579"/>
      </bottom>
      <diagonal/>
    </border>
    <border>
      <left style="thin">
        <color indexed="64"/>
      </left>
      <right style="thin">
        <color theme="0" tint="-0.24994659260841701"/>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medium">
        <color indexed="64"/>
      </left>
      <right style="medium">
        <color theme="0" tint="-0.24994659260841701"/>
      </right>
      <top style="thin">
        <color theme="0" tint="-0.34998626667073579"/>
      </top>
      <bottom style="thin">
        <color theme="0" tint="-0.34998626667073579"/>
      </bottom>
      <diagonal/>
    </border>
    <border>
      <left style="medium">
        <color theme="0" tint="-0.24994659260841701"/>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theme="0" tint="-0.24994659260841701"/>
      </left>
      <right style="thin">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thick">
        <color indexed="64"/>
      </right>
      <top style="thin">
        <color theme="0" tint="-0.34998626667073579"/>
      </top>
      <bottom style="thin">
        <color theme="0" tint="-0.34998626667073579"/>
      </bottom>
      <diagonal/>
    </border>
    <border>
      <left style="thin">
        <color indexed="64"/>
      </left>
      <right style="thin">
        <color theme="0" tint="-0.24994659260841701"/>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style="thin">
        <color theme="0" tint="-0.34998626667073579"/>
      </top>
      <bottom style="thin">
        <color theme="0" tint="-0.34998626667073579"/>
      </bottom>
      <diagonal/>
    </border>
    <border>
      <left style="medium">
        <color indexed="64"/>
      </left>
      <right/>
      <top/>
      <bottom style="medium">
        <color indexed="64"/>
      </bottom>
      <diagonal/>
    </border>
    <border>
      <left/>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theme="0" tint="-0.24994659260841701"/>
      </right>
      <top style="thin">
        <color theme="0" tint="-0.34998626667073579"/>
      </top>
      <bottom style="medium">
        <color indexed="64"/>
      </bottom>
      <diagonal/>
    </border>
    <border>
      <left style="medium">
        <color theme="0" tint="-0.24994659260841701"/>
      </left>
      <right/>
      <top style="thin">
        <color theme="0" tint="-0.34998626667073579"/>
      </top>
      <bottom style="medium">
        <color indexed="64"/>
      </bottom>
      <diagonal/>
    </border>
    <border>
      <left/>
      <right style="medium">
        <color indexed="64"/>
      </right>
      <top/>
      <bottom style="medium">
        <color indexed="64"/>
      </bottom>
      <diagonal/>
    </border>
    <border>
      <left/>
      <right/>
      <top/>
      <bottom style="thin">
        <color theme="1"/>
      </bottom>
      <diagonal/>
    </border>
    <border>
      <left/>
      <right/>
      <top/>
      <bottom style="hair">
        <color theme="1"/>
      </bottom>
      <diagonal/>
    </border>
    <border>
      <left/>
      <right/>
      <top style="hair">
        <color auto="1"/>
      </top>
      <bottom/>
      <diagonal/>
    </border>
    <border>
      <left/>
      <right/>
      <top/>
      <bottom style="hair">
        <color indexed="64"/>
      </bottom>
      <diagonal/>
    </border>
    <border>
      <left/>
      <right/>
      <top style="thin">
        <color rgb="FF215F87"/>
      </top>
      <bottom style="thin">
        <color rgb="FF215F87"/>
      </bottom>
      <diagonal/>
    </border>
    <border>
      <left/>
      <right/>
      <top style="hair">
        <color indexed="64"/>
      </top>
      <bottom style="hair">
        <color indexed="64"/>
      </bottom>
      <diagonal/>
    </border>
  </borders>
  <cellStyleXfs count="9">
    <xf numFmtId="0" fontId="0" fillId="0" borderId="0"/>
    <xf numFmtId="0" fontId="16" fillId="0" borderId="0"/>
    <xf numFmtId="165" fontId="24" fillId="0" borderId="102" applyNumberFormat="0" applyFont="0" applyFill="0" applyAlignment="0" applyProtection="0">
      <alignment horizontal="left" wrapText="1"/>
    </xf>
    <xf numFmtId="0" fontId="27" fillId="0" borderId="104" applyNumberFormat="0" applyFill="0" applyAlignment="0" applyProtection="0"/>
    <xf numFmtId="165" fontId="28" fillId="0" borderId="0" applyNumberFormat="0" applyFill="0" applyBorder="0" applyAlignment="0" applyProtection="0">
      <alignment horizontal="left"/>
    </xf>
    <xf numFmtId="167" fontId="31" fillId="0" borderId="0" applyFont="0" applyFill="0" applyBorder="0" applyProtection="0">
      <alignment horizontal="right" wrapText="1"/>
    </xf>
    <xf numFmtId="0" fontId="33" fillId="0" borderId="0"/>
    <xf numFmtId="9" fontId="39" fillId="0" borderId="0" applyFont="0" applyFill="0" applyBorder="0" applyAlignment="0" applyProtection="0"/>
    <xf numFmtId="9" fontId="33" fillId="0" borderId="0" applyFont="0" applyFill="0" applyBorder="0" applyAlignment="0" applyProtection="0"/>
  </cellStyleXfs>
  <cellXfs count="275">
    <xf numFmtId="0" fontId="0" fillId="0" borderId="0" xfId="0"/>
    <xf numFmtId="0" fontId="1" fillId="2" borderId="0" xfId="0" applyFont="1" applyFill="1" applyAlignment="1">
      <alignment wrapText="1"/>
    </xf>
    <xf numFmtId="0" fontId="2" fillId="2" borderId="0" xfId="0" applyFont="1" applyFill="1"/>
    <xf numFmtId="0" fontId="1" fillId="2" borderId="0" xfId="0" applyFont="1" applyFill="1" applyAlignment="1">
      <alignment horizontal="left" vertical="center" wrapText="1"/>
    </xf>
    <xf numFmtId="0" fontId="3" fillId="2" borderId="0" xfId="0" applyFont="1" applyFill="1" applyAlignment="1">
      <alignment horizontal="left" vertical="center" wrapText="1" indent="4"/>
    </xf>
    <xf numFmtId="0" fontId="6" fillId="2" borderId="0" xfId="0" applyFont="1" applyFill="1"/>
    <xf numFmtId="0" fontId="4" fillId="2" borderId="0" xfId="0" applyFont="1" applyFill="1" applyAlignment="1">
      <alignment wrapText="1"/>
    </xf>
    <xf numFmtId="0" fontId="3" fillId="2" borderId="0" xfId="0" applyFont="1" applyFill="1" applyAlignment="1">
      <alignment horizontal="left" wrapText="1"/>
    </xf>
    <xf numFmtId="0" fontId="1" fillId="2" borderId="0" xfId="0" applyFont="1" applyFill="1" applyAlignment="1">
      <alignment horizontal="left" wrapText="1"/>
    </xf>
    <xf numFmtId="0" fontId="5" fillId="2" borderId="0" xfId="0" applyFont="1" applyFill="1" applyAlignment="1">
      <alignment wrapText="1"/>
    </xf>
    <xf numFmtId="0" fontId="7" fillId="2" borderId="0" xfId="0" applyFont="1" applyFill="1" applyAlignment="1">
      <alignment horizontal="left"/>
    </xf>
    <xf numFmtId="0" fontId="10" fillId="0" borderId="0" xfId="0" applyFont="1"/>
    <xf numFmtId="0" fontId="10" fillId="2" borderId="0" xfId="0" applyFont="1" applyFill="1"/>
    <xf numFmtId="0" fontId="10" fillId="2" borderId="0" xfId="0" applyFont="1" applyFill="1" applyAlignment="1">
      <alignment vertical="center"/>
    </xf>
    <xf numFmtId="0" fontId="8" fillId="2" borderId="0" xfId="0" applyFont="1" applyFill="1" applyAlignment="1">
      <alignment horizontal="left" vertical="center" indent="1"/>
    </xf>
    <xf numFmtId="0" fontId="12" fillId="2" borderId="0" xfId="0" applyFont="1" applyFill="1" applyAlignment="1">
      <alignment horizontal="left" vertical="center" indent="1"/>
    </xf>
    <xf numFmtId="0" fontId="16" fillId="0" borderId="0" xfId="1"/>
    <xf numFmtId="0" fontId="16" fillId="3" borderId="1" xfId="1" applyFill="1" applyBorder="1" applyAlignment="1">
      <alignment horizontal="right"/>
    </xf>
    <xf numFmtId="0" fontId="16" fillId="3" borderId="1" xfId="1" applyFill="1" applyBorder="1" applyAlignment="1">
      <alignment horizontal="left"/>
    </xf>
    <xf numFmtId="0" fontId="16" fillId="0" borderId="0" xfId="1" applyAlignment="1">
      <alignment horizontal="center" vertical="center"/>
    </xf>
    <xf numFmtId="0" fontId="16" fillId="0" borderId="0" xfId="1" applyAlignment="1">
      <alignment horizontal="left"/>
    </xf>
    <xf numFmtId="0" fontId="18" fillId="6" borderId="6" xfId="1" applyFont="1" applyFill="1" applyBorder="1" applyAlignment="1">
      <alignment horizontal="centerContinuous"/>
    </xf>
    <xf numFmtId="0" fontId="18" fillId="6" borderId="6" xfId="1" applyFont="1" applyFill="1" applyBorder="1"/>
    <xf numFmtId="0" fontId="16" fillId="7" borderId="3" xfId="1" applyFill="1" applyBorder="1"/>
    <xf numFmtId="0" fontId="18" fillId="6" borderId="1" xfId="1" applyFont="1" applyFill="1" applyBorder="1" applyAlignment="1">
      <alignment horizontal="center"/>
    </xf>
    <xf numFmtId="0" fontId="16" fillId="5" borderId="0" xfId="1" applyFill="1"/>
    <xf numFmtId="0" fontId="16" fillId="8" borderId="0" xfId="1" applyFill="1" applyAlignment="1">
      <alignment horizontal="center" vertical="center"/>
    </xf>
    <xf numFmtId="0" fontId="16" fillId="0" borderId="8" xfId="1" applyBorder="1"/>
    <xf numFmtId="0" fontId="16" fillId="5" borderId="1" xfId="1" applyFill="1" applyBorder="1"/>
    <xf numFmtId="164" fontId="16" fillId="9" borderId="1" xfId="1" applyNumberFormat="1" applyFill="1" applyBorder="1"/>
    <xf numFmtId="0" fontId="16" fillId="9" borderId="1" xfId="1" applyFill="1" applyBorder="1" applyAlignment="1">
      <alignment horizontal="right"/>
    </xf>
    <xf numFmtId="0" fontId="16" fillId="5" borderId="9" xfId="1" applyFill="1" applyBorder="1"/>
    <xf numFmtId="0" fontId="16" fillId="8" borderId="9" xfId="1" applyFill="1" applyBorder="1" applyAlignment="1">
      <alignment horizontal="center" vertical="center"/>
    </xf>
    <xf numFmtId="0" fontId="16" fillId="0" borderId="9" xfId="1" applyBorder="1" applyAlignment="1">
      <alignment horizontal="left"/>
    </xf>
    <xf numFmtId="0" fontId="16" fillId="0" borderId="9" xfId="1" applyBorder="1"/>
    <xf numFmtId="0" fontId="16" fillId="0" borderId="5" xfId="1" applyBorder="1"/>
    <xf numFmtId="1" fontId="16" fillId="9" borderId="1" xfId="1" applyNumberFormat="1" applyFill="1" applyBorder="1"/>
    <xf numFmtId="0" fontId="16" fillId="5" borderId="11" xfId="1" applyFill="1" applyBorder="1"/>
    <xf numFmtId="0" fontId="16" fillId="8" borderId="12" xfId="1" applyFill="1" applyBorder="1" applyAlignment="1">
      <alignment horizontal="left" vertical="center"/>
    </xf>
    <xf numFmtId="0" fontId="16" fillId="0" borderId="12" xfId="1" applyBorder="1" applyAlignment="1">
      <alignment horizontal="left"/>
    </xf>
    <xf numFmtId="0" fontId="16" fillId="0" borderId="13" xfId="1" applyBorder="1" applyAlignment="1">
      <alignment horizontal="left"/>
    </xf>
    <xf numFmtId="0" fontId="16" fillId="0" borderId="14" xfId="1" applyBorder="1"/>
    <xf numFmtId="0" fontId="16" fillId="5" borderId="16" xfId="1" applyFill="1" applyBorder="1"/>
    <xf numFmtId="0" fontId="16" fillId="8" borderId="17" xfId="1" applyFill="1" applyBorder="1" applyAlignment="1">
      <alignment horizontal="left" vertical="center"/>
    </xf>
    <xf numFmtId="0" fontId="16" fillId="9" borderId="17" xfId="1" applyFill="1" applyBorder="1" applyAlignment="1">
      <alignment horizontal="left"/>
    </xf>
    <xf numFmtId="0" fontId="16" fillId="0" borderId="17" xfId="1" applyBorder="1" applyAlignment="1">
      <alignment horizontal="left"/>
    </xf>
    <xf numFmtId="0" fontId="16" fillId="0" borderId="18" xfId="1" applyBorder="1" applyAlignment="1">
      <alignment horizontal="left"/>
    </xf>
    <xf numFmtId="0" fontId="16" fillId="0" borderId="19" xfId="1" applyBorder="1"/>
    <xf numFmtId="0" fontId="16" fillId="5" borderId="20" xfId="1" applyFill="1" applyBorder="1"/>
    <xf numFmtId="0" fontId="16" fillId="8" borderId="21" xfId="1" applyFill="1" applyBorder="1" applyAlignment="1">
      <alignment horizontal="left" vertical="center"/>
    </xf>
    <xf numFmtId="0" fontId="16" fillId="9" borderId="21" xfId="1" applyFill="1" applyBorder="1" applyAlignment="1">
      <alignment horizontal="left"/>
    </xf>
    <xf numFmtId="0" fontId="16" fillId="0" borderId="21" xfId="1" applyBorder="1" applyAlignment="1">
      <alignment horizontal="left"/>
    </xf>
    <xf numFmtId="0" fontId="16" fillId="0" borderId="22" xfId="1" applyBorder="1" applyAlignment="1">
      <alignment horizontal="left"/>
    </xf>
    <xf numFmtId="0" fontId="16" fillId="0" borderId="23" xfId="1" applyBorder="1"/>
    <xf numFmtId="0" fontId="16" fillId="5" borderId="24" xfId="1" applyFill="1" applyBorder="1"/>
    <xf numFmtId="0" fontId="16" fillId="8" borderId="25" xfId="1" applyFill="1" applyBorder="1" applyAlignment="1">
      <alignment horizontal="left" vertical="center"/>
    </xf>
    <xf numFmtId="0" fontId="16" fillId="0" borderId="25" xfId="1" quotePrefix="1" applyBorder="1" applyAlignment="1">
      <alignment horizontal="left"/>
    </xf>
    <xf numFmtId="0" fontId="16" fillId="0" borderId="25" xfId="1" applyBorder="1" applyAlignment="1">
      <alignment horizontal="left"/>
    </xf>
    <xf numFmtId="0" fontId="16" fillId="0" borderId="26" xfId="1" applyBorder="1" applyAlignment="1">
      <alignment horizontal="left"/>
    </xf>
    <xf numFmtId="0" fontId="16" fillId="0" borderId="27" xfId="1" applyBorder="1"/>
    <xf numFmtId="16" fontId="16" fillId="0" borderId="25" xfId="1" quotePrefix="1" applyNumberFormat="1" applyBorder="1" applyAlignment="1">
      <alignment horizontal="left"/>
    </xf>
    <xf numFmtId="14" fontId="16" fillId="8" borderId="17" xfId="1" applyNumberFormat="1" applyFill="1" applyBorder="1" applyAlignment="1">
      <alignment horizontal="left" vertical="center"/>
    </xf>
    <xf numFmtId="14" fontId="16" fillId="9" borderId="17" xfId="1" applyNumberFormat="1" applyFill="1" applyBorder="1" applyAlignment="1">
      <alignment horizontal="left"/>
    </xf>
    <xf numFmtId="0" fontId="16" fillId="5" borderId="28" xfId="1" applyFill="1" applyBorder="1"/>
    <xf numFmtId="0" fontId="16" fillId="9" borderId="28" xfId="1" applyFill="1" applyBorder="1"/>
    <xf numFmtId="0" fontId="16" fillId="9" borderId="25" xfId="1" applyFill="1" applyBorder="1" applyAlignment="1">
      <alignment horizontal="left"/>
    </xf>
    <xf numFmtId="0" fontId="16" fillId="7" borderId="28" xfId="1" applyFill="1" applyBorder="1" applyAlignment="1">
      <alignment horizontal="right"/>
    </xf>
    <xf numFmtId="0" fontId="16" fillId="10" borderId="28" xfId="1" applyFill="1" applyBorder="1" applyAlignment="1">
      <alignment horizontal="right"/>
    </xf>
    <xf numFmtId="0" fontId="16" fillId="9" borderId="28" xfId="1" applyFill="1" applyBorder="1" applyAlignment="1">
      <alignment horizontal="right"/>
    </xf>
    <xf numFmtId="0" fontId="16" fillId="0" borderId="13" xfId="1" applyBorder="1"/>
    <xf numFmtId="0" fontId="16" fillId="5" borderId="30" xfId="1" applyFill="1" applyBorder="1"/>
    <xf numFmtId="0" fontId="16" fillId="8" borderId="31" xfId="1" applyFill="1" applyBorder="1" applyAlignment="1">
      <alignment horizontal="left" vertical="center"/>
    </xf>
    <xf numFmtId="0" fontId="16" fillId="9" borderId="31" xfId="1" applyFill="1" applyBorder="1" applyAlignment="1">
      <alignment horizontal="left"/>
    </xf>
    <xf numFmtId="0" fontId="16" fillId="9" borderId="32" xfId="1" applyFill="1" applyBorder="1" applyAlignment="1">
      <alignment horizontal="left"/>
    </xf>
    <xf numFmtId="0" fontId="16" fillId="0" borderId="33" xfId="1" applyBorder="1"/>
    <xf numFmtId="49" fontId="16" fillId="7" borderId="28" xfId="1" applyNumberFormat="1" applyFill="1" applyBorder="1" applyAlignment="1">
      <alignment horizontal="right"/>
    </xf>
    <xf numFmtId="49" fontId="16" fillId="10" borderId="28" xfId="1" quotePrefix="1" applyNumberFormat="1" applyFill="1" applyBorder="1" applyAlignment="1">
      <alignment horizontal="right"/>
    </xf>
    <xf numFmtId="0" fontId="16" fillId="9" borderId="18" xfId="1" applyFill="1" applyBorder="1" applyAlignment="1">
      <alignment horizontal="left"/>
    </xf>
    <xf numFmtId="0" fontId="16" fillId="0" borderId="34" xfId="1" applyBorder="1"/>
    <xf numFmtId="14" fontId="16" fillId="7" borderId="28" xfId="1" applyNumberFormat="1" applyFill="1" applyBorder="1" applyAlignment="1">
      <alignment horizontal="right"/>
    </xf>
    <xf numFmtId="14" fontId="16" fillId="9" borderId="28" xfId="1" applyNumberFormat="1" applyFill="1" applyBorder="1" applyAlignment="1">
      <alignment horizontal="right"/>
    </xf>
    <xf numFmtId="14" fontId="16" fillId="10" borderId="28" xfId="1" applyNumberFormat="1" applyFill="1" applyBorder="1" applyAlignment="1">
      <alignment horizontal="right"/>
    </xf>
    <xf numFmtId="0" fontId="16" fillId="9" borderId="22" xfId="1" applyFill="1" applyBorder="1" applyAlignment="1">
      <alignment horizontal="left"/>
    </xf>
    <xf numFmtId="0" fontId="16" fillId="0" borderId="35" xfId="1" applyBorder="1"/>
    <xf numFmtId="0" fontId="16" fillId="9" borderId="25" xfId="1" quotePrefix="1" applyFill="1" applyBorder="1" applyAlignment="1">
      <alignment horizontal="left"/>
    </xf>
    <xf numFmtId="0" fontId="16" fillId="9" borderId="26" xfId="1" applyFill="1" applyBorder="1" applyAlignment="1">
      <alignment horizontal="left"/>
    </xf>
    <xf numFmtId="0" fontId="16" fillId="0" borderId="36" xfId="1" applyBorder="1"/>
    <xf numFmtId="0" fontId="16" fillId="0" borderId="0" xfId="1" applyAlignment="1">
      <alignment horizontal="right"/>
    </xf>
    <xf numFmtId="0" fontId="16" fillId="5" borderId="37" xfId="1" applyFill="1" applyBorder="1"/>
    <xf numFmtId="0" fontId="16" fillId="8" borderId="38" xfId="1" applyFill="1" applyBorder="1" applyAlignment="1">
      <alignment horizontal="left" vertical="center"/>
    </xf>
    <xf numFmtId="0" fontId="16" fillId="9" borderId="38" xfId="1" applyFill="1" applyBorder="1" applyAlignment="1">
      <alignment horizontal="left"/>
    </xf>
    <xf numFmtId="0" fontId="16" fillId="9" borderId="39" xfId="1" applyFill="1" applyBorder="1" applyAlignment="1">
      <alignment horizontal="left"/>
    </xf>
    <xf numFmtId="0" fontId="16" fillId="0" borderId="40" xfId="1" applyBorder="1"/>
    <xf numFmtId="0" fontId="19" fillId="0" borderId="0" xfId="1" applyFont="1" applyAlignment="1">
      <alignment vertical="center"/>
    </xf>
    <xf numFmtId="0" fontId="16" fillId="5" borderId="0" xfId="1" applyFill="1" applyAlignment="1">
      <alignment horizontal="center" vertical="center" textRotation="90"/>
    </xf>
    <xf numFmtId="0" fontId="16" fillId="8" borderId="0" xfId="1" applyFill="1" applyAlignment="1">
      <alignment horizontal="left" vertical="center"/>
    </xf>
    <xf numFmtId="0" fontId="16" fillId="9" borderId="0" xfId="1" applyFill="1" applyAlignment="1">
      <alignment horizontal="left"/>
    </xf>
    <xf numFmtId="0" fontId="16" fillId="8" borderId="0" xfId="1" applyFill="1"/>
    <xf numFmtId="0" fontId="16" fillId="5" borderId="42" xfId="1" applyFill="1" applyBorder="1"/>
    <xf numFmtId="0" fontId="16" fillId="8" borderId="43" xfId="1" applyFill="1" applyBorder="1" applyAlignment="1">
      <alignment horizontal="left" vertical="center"/>
    </xf>
    <xf numFmtId="0" fontId="16" fillId="0" borderId="43" xfId="1" applyBorder="1" applyAlignment="1">
      <alignment horizontal="left"/>
    </xf>
    <xf numFmtId="0" fontId="16" fillId="9" borderId="43" xfId="1" applyFill="1" applyBorder="1" applyAlignment="1">
      <alignment horizontal="left"/>
    </xf>
    <xf numFmtId="0" fontId="16" fillId="9" borderId="44" xfId="1" applyFill="1" applyBorder="1" applyAlignment="1">
      <alignment horizontal="left"/>
    </xf>
    <xf numFmtId="0" fontId="16" fillId="0" borderId="45" xfId="1" applyBorder="1"/>
    <xf numFmtId="0" fontId="16" fillId="0" borderId="47" xfId="1" applyBorder="1"/>
    <xf numFmtId="0" fontId="16" fillId="0" borderId="48" xfId="1" applyBorder="1"/>
    <xf numFmtId="0" fontId="16" fillId="0" borderId="49" xfId="1" applyBorder="1"/>
    <xf numFmtId="0" fontId="16" fillId="5" borderId="51" xfId="1" applyFill="1" applyBorder="1"/>
    <xf numFmtId="0" fontId="16" fillId="8" borderId="52" xfId="1" applyFill="1" applyBorder="1" applyAlignment="1">
      <alignment horizontal="left" vertical="center"/>
    </xf>
    <xf numFmtId="0" fontId="16" fillId="0" borderId="52" xfId="1" applyBorder="1" applyAlignment="1">
      <alignment horizontal="left"/>
    </xf>
    <xf numFmtId="0" fontId="16" fillId="9" borderId="52" xfId="1" applyFill="1" applyBorder="1" applyAlignment="1">
      <alignment horizontal="left"/>
    </xf>
    <xf numFmtId="0" fontId="16" fillId="9" borderId="53" xfId="1" applyFill="1" applyBorder="1" applyAlignment="1">
      <alignment horizontal="left"/>
    </xf>
    <xf numFmtId="0" fontId="16" fillId="0" borderId="54" xfId="1" applyBorder="1"/>
    <xf numFmtId="0" fontId="16" fillId="11" borderId="25" xfId="1" applyFill="1" applyBorder="1" applyAlignment="1">
      <alignment horizontal="left"/>
    </xf>
    <xf numFmtId="0" fontId="16" fillId="9" borderId="55" xfId="1" applyFill="1" applyBorder="1" applyAlignment="1">
      <alignment horizontal="left"/>
    </xf>
    <xf numFmtId="0" fontId="16" fillId="9" borderId="56" xfId="1" applyFill="1" applyBorder="1" applyAlignment="1">
      <alignment horizontal="left"/>
    </xf>
    <xf numFmtId="0" fontId="16" fillId="0" borderId="57" xfId="1" applyBorder="1"/>
    <xf numFmtId="0" fontId="16" fillId="0" borderId="58" xfId="1" applyBorder="1"/>
    <xf numFmtId="0" fontId="16" fillId="5" borderId="60" xfId="1" applyFill="1" applyBorder="1"/>
    <xf numFmtId="0" fontId="20" fillId="12" borderId="61" xfId="1" applyFont="1" applyFill="1" applyBorder="1" applyAlignment="1">
      <alignment horizontal="left"/>
    </xf>
    <xf numFmtId="0" fontId="20" fillId="9" borderId="62" xfId="1" applyFont="1" applyFill="1" applyBorder="1" applyAlignment="1">
      <alignment horizontal="left"/>
    </xf>
    <xf numFmtId="0" fontId="20" fillId="9" borderId="63" xfId="1" applyFont="1" applyFill="1" applyBorder="1" applyAlignment="1">
      <alignment horizontal="left"/>
    </xf>
    <xf numFmtId="0" fontId="20" fillId="9" borderId="64" xfId="1" applyFont="1" applyFill="1" applyBorder="1" applyAlignment="1">
      <alignment horizontal="left"/>
    </xf>
    <xf numFmtId="0" fontId="20" fillId="9" borderId="61" xfId="1" applyFont="1" applyFill="1" applyBorder="1" applyAlignment="1">
      <alignment horizontal="left"/>
    </xf>
    <xf numFmtId="0" fontId="20" fillId="9" borderId="65" xfId="1" applyFont="1" applyFill="1" applyBorder="1" applyAlignment="1">
      <alignment horizontal="left"/>
    </xf>
    <xf numFmtId="0" fontId="16" fillId="5" borderId="67" xfId="1" applyFill="1" applyBorder="1"/>
    <xf numFmtId="0" fontId="20" fillId="12" borderId="68" xfId="1" applyFont="1" applyFill="1" applyBorder="1" applyAlignment="1">
      <alignment horizontal="left"/>
    </xf>
    <xf numFmtId="0" fontId="20" fillId="9" borderId="69" xfId="1" applyFont="1" applyFill="1" applyBorder="1" applyAlignment="1">
      <alignment horizontal="left"/>
    </xf>
    <xf numFmtId="0" fontId="20" fillId="9" borderId="70" xfId="1" applyFont="1" applyFill="1" applyBorder="1" applyAlignment="1">
      <alignment horizontal="left"/>
    </xf>
    <xf numFmtId="0" fontId="20" fillId="9" borderId="71" xfId="1" applyFont="1" applyFill="1" applyBorder="1" applyAlignment="1">
      <alignment horizontal="left"/>
    </xf>
    <xf numFmtId="0" fontId="20" fillId="9" borderId="72" xfId="1" applyFont="1" applyFill="1" applyBorder="1" applyAlignment="1">
      <alignment horizontal="left"/>
    </xf>
    <xf numFmtId="0" fontId="20" fillId="9" borderId="73" xfId="1" applyFont="1" applyFill="1" applyBorder="1" applyAlignment="1">
      <alignment horizontal="left"/>
    </xf>
    <xf numFmtId="0" fontId="16" fillId="5" borderId="74" xfId="1" applyFill="1" applyBorder="1" applyAlignment="1">
      <alignment horizontal="center" vertical="center"/>
    </xf>
    <xf numFmtId="0" fontId="16" fillId="5" borderId="75" xfId="1" applyFill="1" applyBorder="1"/>
    <xf numFmtId="0" fontId="21" fillId="0" borderId="76" xfId="1" applyFont="1" applyBorder="1" applyAlignment="1">
      <alignment horizontal="left"/>
    </xf>
    <xf numFmtId="0" fontId="21" fillId="9" borderId="77" xfId="1" applyFont="1" applyFill="1" applyBorder="1" applyAlignment="1">
      <alignment horizontal="left"/>
    </xf>
    <xf numFmtId="0" fontId="21" fillId="9" borderId="78" xfId="1" applyFont="1" applyFill="1" applyBorder="1" applyAlignment="1">
      <alignment horizontal="left"/>
    </xf>
    <xf numFmtId="0" fontId="21" fillId="9" borderId="79" xfId="1" applyFont="1" applyFill="1" applyBorder="1" applyAlignment="1">
      <alignment horizontal="left"/>
    </xf>
    <xf numFmtId="0" fontId="21" fillId="9" borderId="80" xfId="1" applyFont="1" applyFill="1" applyBorder="1" applyAlignment="1">
      <alignment horizontal="left"/>
    </xf>
    <xf numFmtId="0" fontId="21" fillId="9" borderId="76" xfId="1" applyFont="1" applyFill="1" applyBorder="1" applyAlignment="1">
      <alignment horizontal="left"/>
    </xf>
    <xf numFmtId="0" fontId="21" fillId="9" borderId="81" xfId="1" applyFont="1" applyFill="1" applyBorder="1" applyAlignment="1">
      <alignment horizontal="left"/>
    </xf>
    <xf numFmtId="0" fontId="16" fillId="5" borderId="82" xfId="1" applyFill="1" applyBorder="1" applyAlignment="1">
      <alignment horizontal="center" vertical="center"/>
    </xf>
    <xf numFmtId="0" fontId="16" fillId="5" borderId="83" xfId="1" applyFill="1" applyBorder="1"/>
    <xf numFmtId="0" fontId="21" fillId="0" borderId="84" xfId="1" applyFont="1" applyBorder="1" applyAlignment="1">
      <alignment horizontal="left"/>
    </xf>
    <xf numFmtId="0" fontId="21" fillId="9" borderId="85" xfId="1" applyFont="1" applyFill="1" applyBorder="1" applyAlignment="1">
      <alignment horizontal="left"/>
    </xf>
    <xf numFmtId="0" fontId="21" fillId="9" borderId="86" xfId="1" applyFont="1" applyFill="1" applyBorder="1" applyAlignment="1">
      <alignment horizontal="left"/>
    </xf>
    <xf numFmtId="0" fontId="21" fillId="9" borderId="87" xfId="1" applyFont="1" applyFill="1" applyBorder="1" applyAlignment="1">
      <alignment horizontal="left"/>
    </xf>
    <xf numFmtId="0" fontId="21" fillId="9" borderId="88" xfId="1" applyFont="1" applyFill="1" applyBorder="1" applyAlignment="1">
      <alignment horizontal="left"/>
    </xf>
    <xf numFmtId="0" fontId="21" fillId="9" borderId="84" xfId="1" applyFont="1" applyFill="1" applyBorder="1" applyAlignment="1">
      <alignment horizontal="left"/>
    </xf>
    <xf numFmtId="0" fontId="21" fillId="9" borderId="89" xfId="1" applyFont="1" applyFill="1" applyBorder="1" applyAlignment="1">
      <alignment horizontal="left"/>
    </xf>
    <xf numFmtId="0" fontId="16" fillId="5" borderId="90" xfId="1" applyFill="1" applyBorder="1"/>
    <xf numFmtId="0" fontId="16" fillId="0" borderId="86" xfId="1" applyBorder="1" applyAlignment="1">
      <alignment horizontal="left" vertical="center"/>
    </xf>
    <xf numFmtId="0" fontId="16" fillId="9" borderId="86" xfId="1" applyFill="1" applyBorder="1" applyAlignment="1">
      <alignment horizontal="left"/>
    </xf>
    <xf numFmtId="0" fontId="16" fillId="9" borderId="91" xfId="1" applyFill="1" applyBorder="1" applyAlignment="1">
      <alignment horizontal="left"/>
    </xf>
    <xf numFmtId="0" fontId="16" fillId="0" borderId="92" xfId="1" applyBorder="1"/>
    <xf numFmtId="0" fontId="16" fillId="0" borderId="69" xfId="1" applyBorder="1"/>
    <xf numFmtId="0" fontId="16" fillId="0" borderId="93" xfId="1" applyBorder="1"/>
    <xf numFmtId="0" fontId="16" fillId="0" borderId="94" xfId="1" applyBorder="1" applyAlignment="1">
      <alignment horizontal="left"/>
    </xf>
    <xf numFmtId="16" fontId="16" fillId="0" borderId="94" xfId="1" quotePrefix="1" applyNumberFormat="1" applyBorder="1" applyAlignment="1">
      <alignment horizontal="left"/>
    </xf>
    <xf numFmtId="0" fontId="16" fillId="0" borderId="94" xfId="1" quotePrefix="1" applyBorder="1" applyAlignment="1">
      <alignment horizontal="left"/>
    </xf>
    <xf numFmtId="0" fontId="16" fillId="0" borderId="95" xfId="1" quotePrefix="1" applyBorder="1" applyAlignment="1">
      <alignment horizontal="left"/>
    </xf>
    <xf numFmtId="0" fontId="16" fillId="7" borderId="96" xfId="1" applyFill="1" applyBorder="1"/>
    <xf numFmtId="0" fontId="16" fillId="10" borderId="96" xfId="1" applyFill="1" applyBorder="1"/>
    <xf numFmtId="0" fontId="22" fillId="0" borderId="97" xfId="1" applyFont="1" applyBorder="1"/>
    <xf numFmtId="0" fontId="16" fillId="7" borderId="0" xfId="1" applyFill="1"/>
    <xf numFmtId="0" fontId="16" fillId="10" borderId="0" xfId="1" applyFill="1"/>
    <xf numFmtId="0" fontId="22" fillId="0" borderId="98" xfId="1" applyFont="1" applyBorder="1"/>
    <xf numFmtId="0" fontId="16" fillId="5" borderId="99" xfId="1" applyFill="1" applyBorder="1" applyAlignment="1">
      <alignment horizontal="center" vertical="center"/>
    </xf>
    <xf numFmtId="0" fontId="16" fillId="5" borderId="100" xfId="1" applyFill="1" applyBorder="1"/>
    <xf numFmtId="0" fontId="23" fillId="0" borderId="101" xfId="1" applyFont="1" applyBorder="1"/>
    <xf numFmtId="49" fontId="25" fillId="0" borderId="103" xfId="2" applyNumberFormat="1" applyFont="1" applyFill="1" applyBorder="1" applyAlignment="1">
      <alignment horizontal="left" vertical="center" wrapText="1"/>
    </xf>
    <xf numFmtId="49" fontId="26" fillId="0" borderId="0" xfId="0" applyNumberFormat="1" applyFont="1" applyAlignment="1">
      <alignment horizontal="left" vertical="center" wrapText="1"/>
    </xf>
    <xf numFmtId="49" fontId="27" fillId="0" borderId="0" xfId="4"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49" fontId="26" fillId="0" borderId="0" xfId="4" applyNumberFormat="1" applyFont="1" applyFill="1" applyBorder="1" applyAlignment="1">
      <alignment horizontal="left" vertical="center" wrapText="1"/>
    </xf>
    <xf numFmtId="166" fontId="29" fillId="0" borderId="103" xfId="2" applyNumberFormat="1" applyFont="1" applyFill="1" applyBorder="1" applyAlignment="1">
      <alignment horizontal="center" vertical="center" wrapText="1"/>
    </xf>
    <xf numFmtId="166" fontId="29" fillId="0" borderId="0" xfId="2" applyNumberFormat="1" applyFont="1" applyFill="1" applyBorder="1" applyAlignment="1">
      <alignment horizontal="center" vertical="center" wrapText="1"/>
    </xf>
    <xf numFmtId="3" fontId="30" fillId="0" borderId="0" xfId="0" applyNumberFormat="1" applyFont="1" applyAlignment="1">
      <alignment vertical="center"/>
    </xf>
    <xf numFmtId="3" fontId="30" fillId="0" borderId="105" xfId="0" applyNumberFormat="1" applyFont="1" applyBorder="1" applyAlignment="1">
      <alignment vertical="center"/>
    </xf>
    <xf numFmtId="4" fontId="30" fillId="0" borderId="0" xfId="0" applyNumberFormat="1" applyFont="1" applyAlignment="1">
      <alignment vertical="center"/>
    </xf>
    <xf numFmtId="3" fontId="13" fillId="0" borderId="0" xfId="0" applyNumberFormat="1" applyFont="1" applyAlignment="1">
      <alignment vertical="center"/>
    </xf>
    <xf numFmtId="0" fontId="8" fillId="0" borderId="0" xfId="0" applyFont="1"/>
    <xf numFmtId="49" fontId="27" fillId="0" borderId="104" xfId="3" applyNumberFormat="1" applyFill="1" applyAlignment="1">
      <alignment horizontal="left" vertical="center" wrapText="1"/>
    </xf>
    <xf numFmtId="3" fontId="30" fillId="13" borderId="0" xfId="0" applyNumberFormat="1" applyFont="1" applyFill="1" applyAlignment="1">
      <alignment vertical="center"/>
    </xf>
    <xf numFmtId="3" fontId="30" fillId="13" borderId="105" xfId="0" applyNumberFormat="1" applyFont="1" applyFill="1" applyBorder="1" applyAlignment="1">
      <alignment vertical="center"/>
    </xf>
    <xf numFmtId="3" fontId="13" fillId="13" borderId="0" xfId="0" applyNumberFormat="1" applyFont="1" applyFill="1" applyAlignment="1">
      <alignment vertical="center"/>
    </xf>
    <xf numFmtId="4" fontId="30" fillId="13" borderId="0" xfId="0" applyNumberFormat="1" applyFont="1" applyFill="1" applyAlignment="1">
      <alignment vertical="center"/>
    </xf>
    <xf numFmtId="49" fontId="26" fillId="0" borderId="0" xfId="0" applyNumberFormat="1" applyFont="1" applyAlignment="1">
      <alignment horizontal="left" vertical="center"/>
    </xf>
    <xf numFmtId="0" fontId="29" fillId="0" borderId="103" xfId="2" applyNumberFormat="1" applyFont="1" applyFill="1" applyBorder="1" applyAlignment="1">
      <alignment horizontal="center" vertical="center" wrapText="1"/>
    </xf>
    <xf numFmtId="49" fontId="25" fillId="0" borderId="103" xfId="2" applyNumberFormat="1" applyFont="1" applyFill="1" applyBorder="1" applyAlignment="1">
      <alignment horizontal="left" vertical="center"/>
    </xf>
    <xf numFmtId="49" fontId="27" fillId="0" borderId="0" xfId="0" applyNumberFormat="1" applyFont="1" applyAlignment="1">
      <alignment vertical="center"/>
    </xf>
    <xf numFmtId="0" fontId="10" fillId="0" borderId="0" xfId="0" applyFont="1" applyAlignment="1">
      <alignment vertical="center"/>
    </xf>
    <xf numFmtId="3" fontId="10" fillId="0" borderId="0" xfId="0" applyNumberFormat="1" applyFont="1" applyAlignment="1">
      <alignment vertical="center"/>
    </xf>
    <xf numFmtId="0" fontId="10" fillId="0" borderId="105" xfId="0" applyFont="1" applyBorder="1" applyAlignment="1">
      <alignment vertical="center"/>
    </xf>
    <xf numFmtId="3" fontId="10" fillId="0" borderId="105" xfId="0" applyNumberFormat="1" applyFont="1" applyBorder="1" applyAlignment="1">
      <alignment vertical="center"/>
    </xf>
    <xf numFmtId="49" fontId="27" fillId="0" borderId="104" xfId="3" applyNumberFormat="1" applyFill="1" applyAlignment="1">
      <alignment vertical="center"/>
    </xf>
    <xf numFmtId="3" fontId="8" fillId="0" borderId="0" xfId="0" applyNumberFormat="1" applyFont="1" applyAlignment="1">
      <alignment vertical="center"/>
    </xf>
    <xf numFmtId="49" fontId="27" fillId="0" borderId="104" xfId="3" applyNumberFormat="1" applyFill="1" applyAlignment="1">
      <alignment horizontal="left" vertical="center"/>
    </xf>
    <xf numFmtId="0" fontId="32" fillId="0" borderId="0" xfId="0" applyFont="1" applyAlignment="1">
      <alignment vertical="center"/>
    </xf>
    <xf numFmtId="166" fontId="29" fillId="0" borderId="103" xfId="2" applyNumberFormat="1" applyFont="1" applyFill="1" applyBorder="1" applyAlignment="1">
      <alignment horizontal="center" vertical="center"/>
    </xf>
    <xf numFmtId="166" fontId="29" fillId="0" borderId="0" xfId="2" applyNumberFormat="1" applyFont="1" applyFill="1" applyBorder="1" applyAlignment="1">
      <alignment horizontal="center" vertical="center"/>
    </xf>
    <xf numFmtId="49" fontId="34" fillId="0" borderId="0" xfId="4" applyNumberFormat="1" applyFont="1" applyFill="1" applyBorder="1" applyAlignment="1">
      <alignment horizontal="left" vertical="center"/>
    </xf>
    <xf numFmtId="49" fontId="27" fillId="0" borderId="0" xfId="0" applyNumberFormat="1" applyFont="1" applyAlignment="1">
      <alignment horizontal="left" vertical="center"/>
    </xf>
    <xf numFmtId="49" fontId="26" fillId="0" borderId="105" xfId="0" applyNumberFormat="1" applyFont="1" applyBorder="1" applyAlignment="1">
      <alignment horizontal="left" vertical="center" wrapText="1"/>
    </xf>
    <xf numFmtId="49" fontId="27" fillId="0" borderId="0" xfId="4" applyNumberFormat="1" applyFont="1" applyFill="1" applyBorder="1" applyAlignment="1">
      <alignment horizontal="left" vertical="center"/>
    </xf>
    <xf numFmtId="49" fontId="27" fillId="0" borderId="0" xfId="3" applyNumberFormat="1" applyFill="1" applyBorder="1" applyAlignment="1">
      <alignment horizontal="left" vertical="center"/>
    </xf>
    <xf numFmtId="3" fontId="10" fillId="13" borderId="0" xfId="0" applyNumberFormat="1" applyFont="1" applyFill="1" applyAlignment="1">
      <alignment vertical="center"/>
    </xf>
    <xf numFmtId="0" fontId="10" fillId="13" borderId="0" xfId="0" applyFont="1" applyFill="1" applyAlignment="1">
      <alignment vertical="center"/>
    </xf>
    <xf numFmtId="3" fontId="10" fillId="13" borderId="105" xfId="0" applyNumberFormat="1" applyFont="1" applyFill="1" applyBorder="1" applyAlignment="1">
      <alignment vertical="center"/>
    </xf>
    <xf numFmtId="3" fontId="8" fillId="13" borderId="0" xfId="0" applyNumberFormat="1" applyFont="1" applyFill="1" applyAlignment="1">
      <alignment vertical="center"/>
    </xf>
    <xf numFmtId="0" fontId="10" fillId="13" borderId="105" xfId="0" applyFont="1" applyFill="1" applyBorder="1" applyAlignment="1">
      <alignment vertical="center"/>
    </xf>
    <xf numFmtId="4" fontId="35" fillId="0" borderId="0" xfId="0" applyNumberFormat="1" applyFont="1" applyAlignment="1">
      <alignment horizontal="left" vertical="center"/>
    </xf>
    <xf numFmtId="4" fontId="29" fillId="0" borderId="0" xfId="0" applyNumberFormat="1" applyFont="1" applyAlignment="1">
      <alignment horizontal="left" vertical="center"/>
    </xf>
    <xf numFmtId="4" fontId="35" fillId="0" borderId="0" xfId="0" applyNumberFormat="1" applyFont="1" applyAlignment="1">
      <alignment vertical="center"/>
    </xf>
    <xf numFmtId="4" fontId="29" fillId="0" borderId="0" xfId="0" applyNumberFormat="1" applyFont="1" applyAlignment="1">
      <alignment horizontal="left" vertical="center" wrapText="1"/>
    </xf>
    <xf numFmtId="4" fontId="35" fillId="0" borderId="104" xfId="3" applyNumberFormat="1" applyFont="1" applyFill="1" applyAlignment="1">
      <alignment vertical="center" wrapText="1"/>
    </xf>
    <xf numFmtId="4" fontId="35" fillId="0" borderId="0" xfId="0" applyNumberFormat="1" applyFont="1" applyAlignment="1">
      <alignment horizontal="left" vertical="center" wrapText="1"/>
    </xf>
    <xf numFmtId="4" fontId="35" fillId="0" borderId="0" xfId="4" applyNumberFormat="1" applyFont="1" applyFill="1" applyBorder="1" applyAlignment="1">
      <alignment horizontal="left" vertical="center"/>
    </xf>
    <xf numFmtId="4" fontId="29" fillId="0" borderId="0" xfId="3" applyNumberFormat="1" applyFont="1" applyFill="1" applyBorder="1" applyAlignment="1">
      <alignment horizontal="left" vertical="center"/>
    </xf>
    <xf numFmtId="4" fontId="35" fillId="0" borderId="104" xfId="3" applyNumberFormat="1" applyFont="1" applyFill="1" applyAlignment="1">
      <alignment vertical="center"/>
    </xf>
    <xf numFmtId="4" fontId="29" fillId="0" borderId="0" xfId="0" applyNumberFormat="1" applyFont="1" applyAlignment="1">
      <alignment vertical="center" wrapText="1"/>
    </xf>
    <xf numFmtId="4" fontId="29" fillId="0" borderId="105" xfId="0" applyNumberFormat="1" applyFont="1" applyBorder="1" applyAlignment="1">
      <alignment vertical="center"/>
    </xf>
    <xf numFmtId="4" fontId="29" fillId="0" borderId="0" xfId="0" applyNumberFormat="1" applyFont="1" applyAlignment="1">
      <alignment vertical="center"/>
    </xf>
    <xf numFmtId="3" fontId="36" fillId="0" borderId="0" xfId="5" applyNumberFormat="1" applyFont="1" applyFill="1" applyBorder="1" applyAlignment="1">
      <alignment horizontal="right" vertical="center"/>
    </xf>
    <xf numFmtId="4" fontId="35" fillId="0" borderId="104" xfId="3" applyNumberFormat="1" applyFont="1" applyFill="1" applyAlignment="1">
      <alignment horizontal="left" vertical="center"/>
    </xf>
    <xf numFmtId="4" fontId="35" fillId="0" borderId="0" xfId="3" applyNumberFormat="1" applyFont="1" applyFill="1" applyBorder="1" applyAlignment="1">
      <alignment horizontal="left" vertical="center"/>
    </xf>
    <xf numFmtId="49" fontId="29" fillId="0" borderId="0" xfId="2" applyNumberFormat="1" applyFont="1" applyFill="1" applyBorder="1" applyAlignment="1">
      <alignment horizontal="left" vertical="center"/>
    </xf>
    <xf numFmtId="49" fontId="35" fillId="0" borderId="0" xfId="3" applyNumberFormat="1" applyFont="1" applyFill="1" applyBorder="1" applyAlignment="1">
      <alignment horizontal="left" vertical="center"/>
    </xf>
    <xf numFmtId="49" fontId="35" fillId="0" borderId="104" xfId="3" applyNumberFormat="1" applyFont="1" applyFill="1" applyAlignment="1">
      <alignment horizontal="left" vertical="center"/>
    </xf>
    <xf numFmtId="49" fontId="35" fillId="0" borderId="0" xfId="2" applyNumberFormat="1" applyFont="1" applyFill="1" applyBorder="1" applyAlignment="1">
      <alignment horizontal="left" vertical="center"/>
    </xf>
    <xf numFmtId="4" fontId="37" fillId="0" borderId="0" xfId="0" applyNumberFormat="1" applyFont="1" applyAlignment="1">
      <alignment horizontal="left" vertical="center"/>
    </xf>
    <xf numFmtId="0" fontId="38" fillId="0" borderId="0" xfId="0" applyFont="1" applyAlignment="1">
      <alignment vertical="center"/>
    </xf>
    <xf numFmtId="49" fontId="29" fillId="0" borderId="0" xfId="2" applyNumberFormat="1" applyFont="1" applyFill="1" applyBorder="1" applyAlignment="1">
      <alignment horizontal="left" vertical="top"/>
    </xf>
    <xf numFmtId="0" fontId="13" fillId="2" borderId="106" xfId="0" applyFont="1" applyFill="1" applyBorder="1" applyAlignment="1">
      <alignment vertical="center" wrapText="1"/>
    </xf>
    <xf numFmtId="0" fontId="9" fillId="2" borderId="106" xfId="0" applyFont="1" applyFill="1" applyBorder="1" applyAlignment="1">
      <alignment vertical="center" wrapText="1"/>
    </xf>
    <xf numFmtId="0" fontId="15" fillId="2" borderId="0" xfId="0" applyFont="1" applyFill="1" applyAlignment="1">
      <alignment vertical="center" wrapText="1"/>
    </xf>
    <xf numFmtId="0" fontId="30" fillId="2" borderId="106" xfId="0" applyFont="1" applyFill="1" applyBorder="1" applyAlignment="1">
      <alignment vertical="center" wrapText="1"/>
    </xf>
    <xf numFmtId="9" fontId="30" fillId="0" borderId="0" xfId="7" applyFont="1" applyAlignment="1">
      <alignment vertical="center"/>
    </xf>
    <xf numFmtId="168" fontId="30" fillId="0" borderId="0" xfId="7" applyNumberFormat="1" applyFont="1" applyAlignment="1">
      <alignment vertical="center"/>
    </xf>
    <xf numFmtId="4" fontId="30" fillId="0" borderId="0" xfId="7" applyNumberFormat="1" applyFont="1" applyAlignment="1">
      <alignment vertical="center"/>
    </xf>
    <xf numFmtId="3" fontId="30" fillId="0" borderId="0" xfId="7" applyNumberFormat="1" applyFont="1" applyAlignment="1">
      <alignment vertical="center"/>
    </xf>
    <xf numFmtId="9" fontId="30" fillId="13" borderId="0" xfId="7" applyFont="1" applyFill="1" applyAlignment="1">
      <alignment vertical="center"/>
    </xf>
    <xf numFmtId="168" fontId="30" fillId="13" borderId="0" xfId="7" applyNumberFormat="1" applyFont="1" applyFill="1" applyAlignment="1">
      <alignment vertical="center"/>
    </xf>
    <xf numFmtId="4" fontId="30" fillId="0" borderId="105" xfId="0" applyNumberFormat="1" applyFont="1" applyBorder="1" applyAlignment="1">
      <alignment vertical="center"/>
    </xf>
    <xf numFmtId="4" fontId="30" fillId="13" borderId="105" xfId="0" applyNumberFormat="1" applyFont="1" applyFill="1" applyBorder="1" applyAlignment="1">
      <alignment vertical="center"/>
    </xf>
    <xf numFmtId="0" fontId="8" fillId="0" borderId="0" xfId="0" applyFont="1" applyAlignment="1">
      <alignment vertical="center"/>
    </xf>
    <xf numFmtId="9" fontId="8" fillId="0" borderId="0" xfId="7" applyFont="1" applyAlignment="1">
      <alignment vertical="center"/>
    </xf>
    <xf numFmtId="3" fontId="8" fillId="0" borderId="105" xfId="0" applyNumberFormat="1" applyFont="1" applyBorder="1" applyAlignment="1">
      <alignment vertical="center"/>
    </xf>
    <xf numFmtId="0" fontId="13" fillId="0" borderId="0" xfId="0" applyFont="1" applyAlignment="1">
      <alignment vertical="center"/>
    </xf>
    <xf numFmtId="3" fontId="8" fillId="0" borderId="107" xfId="0" applyNumberFormat="1" applyFont="1" applyBorder="1" applyAlignment="1">
      <alignment vertical="center"/>
    </xf>
    <xf numFmtId="4" fontId="40" fillId="0" borderId="0" xfId="0" applyNumberFormat="1" applyFont="1" applyAlignment="1">
      <alignment vertical="center"/>
    </xf>
    <xf numFmtId="0" fontId="29" fillId="0" borderId="103" xfId="2" applyNumberFormat="1" applyFont="1" applyBorder="1" applyAlignment="1">
      <alignment horizontal="center" vertical="center" wrapText="1"/>
    </xf>
    <xf numFmtId="0" fontId="29" fillId="0" borderId="103" xfId="2" applyNumberFormat="1" applyFont="1" applyBorder="1" applyAlignment="1">
      <alignment horizontal="center" vertical="center"/>
    </xf>
    <xf numFmtId="0" fontId="29" fillId="0" borderId="103" xfId="2" applyNumberFormat="1" applyFont="1" applyFill="1" applyBorder="1" applyAlignment="1">
      <alignment horizontal="center" vertical="center"/>
    </xf>
    <xf numFmtId="3" fontId="10" fillId="0" borderId="0" xfId="0" applyNumberFormat="1" applyFont="1"/>
    <xf numFmtId="4" fontId="10" fillId="0" borderId="0" xfId="0" applyNumberFormat="1" applyFont="1"/>
    <xf numFmtId="169" fontId="10" fillId="0" borderId="0" xfId="0" applyNumberFormat="1" applyFont="1"/>
    <xf numFmtId="3" fontId="8" fillId="0" borderId="0" xfId="0" applyNumberFormat="1" applyFont="1"/>
    <xf numFmtId="0" fontId="11" fillId="2" borderId="0" xfId="0" applyFont="1" applyFill="1" applyAlignment="1">
      <alignment vertical="center"/>
    </xf>
    <xf numFmtId="0" fontId="7" fillId="2" borderId="0" xfId="0" applyFont="1" applyFill="1" applyAlignment="1">
      <alignment horizontal="left" vertical="top" wrapText="1"/>
    </xf>
    <xf numFmtId="0" fontId="16" fillId="5" borderId="10" xfId="1" applyFill="1" applyBorder="1" applyAlignment="1">
      <alignment horizontal="center" vertical="center" textRotation="90"/>
    </xf>
    <xf numFmtId="0" fontId="16" fillId="5" borderId="15" xfId="1" applyFill="1" applyBorder="1" applyAlignment="1">
      <alignment horizontal="center" vertical="center" textRotation="90"/>
    </xf>
    <xf numFmtId="0" fontId="16" fillId="5" borderId="29" xfId="1" applyFill="1" applyBorder="1" applyAlignment="1">
      <alignment horizontal="center" vertical="center" textRotation="90"/>
    </xf>
    <xf numFmtId="0" fontId="16" fillId="5" borderId="41" xfId="1" applyFill="1" applyBorder="1" applyAlignment="1">
      <alignment horizontal="center" vertical="center" textRotation="90"/>
    </xf>
    <xf numFmtId="0" fontId="16" fillId="5" borderId="46" xfId="1" applyFill="1" applyBorder="1" applyAlignment="1">
      <alignment horizontal="center" vertical="center" textRotation="90"/>
    </xf>
    <xf numFmtId="0" fontId="16" fillId="5" borderId="50" xfId="1" applyFill="1" applyBorder="1" applyAlignment="1">
      <alignment horizontal="center" vertical="center" textRotation="90"/>
    </xf>
    <xf numFmtId="0" fontId="16" fillId="5" borderId="59" xfId="1" applyFill="1" applyBorder="1" applyAlignment="1">
      <alignment horizontal="center" vertical="center"/>
    </xf>
    <xf numFmtId="0" fontId="16" fillId="5" borderId="66" xfId="1" applyFill="1" applyBorder="1" applyAlignment="1">
      <alignment horizontal="center" vertical="center"/>
    </xf>
    <xf numFmtId="0" fontId="17" fillId="4" borderId="2"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6" fillId="5" borderId="2" xfId="1" applyFill="1" applyBorder="1" applyAlignment="1">
      <alignment horizontal="center"/>
    </xf>
    <xf numFmtId="0" fontId="16" fillId="5" borderId="7" xfId="1" applyFill="1" applyBorder="1" applyAlignment="1">
      <alignment horizontal="center"/>
    </xf>
    <xf numFmtId="0" fontId="16" fillId="5" borderId="4" xfId="1" applyFill="1" applyBorder="1" applyAlignment="1">
      <alignment horizontal="center"/>
    </xf>
  </cellXfs>
  <cellStyles count="9">
    <cellStyle name="Normal" xfId="0" builtinId="0"/>
    <cellStyle name="Normal 2" xfId="1" xr:uid="{83E217A8-819C-4044-8614-EC862642847B}"/>
    <cellStyle name="Normal 3" xfId="6" xr:uid="{4F6218D9-7D2C-4D82-97F9-3A21BE690E0D}"/>
    <cellStyle name="Percent" xfId="7" builtinId="5"/>
    <cellStyle name="Percent 2" xfId="8" xr:uid="{6DE632C9-9756-4073-A074-172449921615}"/>
    <cellStyle name="QR_Rubrik_kantlinje" xfId="2" xr:uid="{B88B1EB1-F738-4520-AF5B-5BE4CE0A4FDA}"/>
    <cellStyle name="QR_Summa" xfId="4" xr:uid="{90D3E5C1-8291-403C-978F-0201CB0FA146}"/>
    <cellStyle name="QR_Summa_rad" xfId="3" xr:uid="{40131AF3-17A9-46B1-B951-B7BD4D26536E}"/>
    <cellStyle name="QT_TableData" xfId="5" xr:uid="{50ED9E78-BC8E-443B-9A6E-AA2BA6923F5F}"/>
  </cellStyles>
  <dxfs count="0"/>
  <tableStyles count="0" defaultTableStyle="TableStyleMedium2" defaultPivotStyle="PivotStyleLight16"/>
  <colors>
    <mruColors>
      <color rgb="FFFF7C80"/>
      <color rgb="FFA7C4FF"/>
      <color rgb="FF3DCCD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495300</xdr:colOff>
      <xdr:row>0</xdr:row>
      <xdr:rowOff>182880</xdr:rowOff>
    </xdr:from>
    <xdr:to>
      <xdr:col>0</xdr:col>
      <xdr:colOff>1942465</xdr:colOff>
      <xdr:row>1</xdr:row>
      <xdr:rowOff>154940</xdr:rowOff>
    </xdr:to>
    <xdr:pic>
      <xdr:nvPicPr>
        <xdr:cNvPr id="2" name="Bild 10">
          <a:extLst>
            <a:ext uri="{FF2B5EF4-FFF2-40B4-BE49-F238E27FC236}">
              <a16:creationId xmlns:a16="http://schemas.microsoft.com/office/drawing/2014/main" id="{7EA1E3E0-0C57-8384-FF83-6050F01BEE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182880"/>
          <a:ext cx="1447165" cy="21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4</xdr:row>
      <xdr:rowOff>66675</xdr:rowOff>
    </xdr:from>
    <xdr:to>
      <xdr:col>4</xdr:col>
      <xdr:colOff>38100</xdr:colOff>
      <xdr:row>13</xdr:row>
      <xdr:rowOff>155864</xdr:rowOff>
    </xdr:to>
    <xdr:sp macro="" textlink="">
      <xdr:nvSpPr>
        <xdr:cNvPr id="2" name="TextBox 1">
          <a:extLst>
            <a:ext uri="{FF2B5EF4-FFF2-40B4-BE49-F238E27FC236}">
              <a16:creationId xmlns:a16="http://schemas.microsoft.com/office/drawing/2014/main" id="{3A6A7AD3-8D26-D5EC-10DE-0BAFBE482FED}"/>
            </a:ext>
          </a:extLst>
        </xdr:cNvPr>
        <xdr:cNvSpPr txBox="1"/>
      </xdr:nvSpPr>
      <xdr:spPr>
        <a:xfrm>
          <a:off x="187036" y="1209675"/>
          <a:ext cx="9254837" cy="955098"/>
        </a:xfrm>
        <a:prstGeom prst="rect">
          <a:avLst/>
        </a:prstGeom>
        <a:solidFill>
          <a:schemeClr val="lt1"/>
        </a:solidFill>
        <a:ln w="6350"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900">
              <a:latin typeface="Gill Sans MT" panose="020B0502020104020203" pitchFamily="34" charset="0"/>
            </a:rPr>
            <a:t>Pierce applies financial measurements in its interim reports which are not defined in accordance with IFRS. The Company believes that these measurements provide valuable supplementary information to investors and the Company’s management. As not all companies calculate Alternative Performance Measures in the same manner, these measures are not always comparable with measures used by other companies. These financial measurements should, therefore, not be seen to comprise a replacement for measures defined according to IFRS. </a:t>
          </a:r>
        </a:p>
        <a:p>
          <a:endParaRPr lang="pl-PL" sz="900">
            <a:latin typeface="Gill Sans MT" panose="020B0502020104020203" pitchFamily="34" charset="0"/>
          </a:endParaRPr>
        </a:p>
        <a:p>
          <a:r>
            <a:rPr lang="pl-PL" sz="900">
              <a:latin typeface="Gill Sans MT" panose="020B0502020104020203" pitchFamily="34" charset="0"/>
            </a:rPr>
            <a:t>As part of our ongoing efforts to enhance transparency and provide more meaningful insight into the performance of the Company, we have reviewed and updated the set of Alternative Performance Measures presented alongside our IFRS financial statements. In line with regulatory guidance and best practices, we aim to present APMs that are relevant, consistent, and tailored to our stakeholders' needs,</a:t>
          </a:r>
          <a:r>
            <a:rPr lang="pl-PL" sz="900" baseline="0">
              <a:latin typeface="Gill Sans MT" panose="020B0502020104020203" pitchFamily="34" charset="0"/>
            </a:rPr>
            <a:t> </a:t>
          </a:r>
          <a:r>
            <a:rPr lang="pl-PL" sz="900">
              <a:latin typeface="Gill Sans MT" panose="020B0502020104020203" pitchFamily="34" charset="0"/>
            </a:rPr>
            <a:t>particularly in the context of our industry.</a:t>
          </a:r>
        </a:p>
        <a:p>
          <a:endParaRPr lang="pl-PL" sz="900">
            <a:latin typeface="Gill Sans MT" panose="020B0502020104020203" pitchFamily="34" charset="0"/>
          </a:endParaRPr>
        </a:p>
        <a:p>
          <a:r>
            <a:rPr lang="pl-PL" sz="900">
              <a:latin typeface="Gill Sans MT" panose="020B0502020104020203" pitchFamily="34" charset="0"/>
            </a:rPr>
            <a:t>Several previously disclosed measures have been discontinued, as we concluded they provided limited incremental insight into the Company's</a:t>
          </a:r>
          <a:r>
            <a:rPr lang="pl-PL" sz="900" baseline="0">
              <a:latin typeface="Gill Sans MT" panose="020B0502020104020203" pitchFamily="34" charset="0"/>
            </a:rPr>
            <a:t> </a:t>
          </a:r>
          <a:r>
            <a:rPr lang="pl-PL" sz="900">
              <a:latin typeface="Gill Sans MT" panose="020B0502020104020203" pitchFamily="34" charset="0"/>
            </a:rPr>
            <a:t>performance or were no longer relevant given changes in our operating model and strategic focus.</a:t>
          </a:r>
        </a:p>
        <a:p>
          <a:endParaRPr lang="pl-PL" sz="900">
            <a:latin typeface="Gill Sans MT" panose="020B0502020104020203" pitchFamily="34" charset="0"/>
          </a:endParaRPr>
        </a:p>
        <a:p>
          <a:endParaRPr lang="pl-PL" sz="900">
            <a:latin typeface="Gill Sans MT" panose="020B0502020104020203" pitchFamily="34" charset="0"/>
          </a:endParaRPr>
        </a:p>
      </xdr:txBody>
    </xdr:sp>
    <xdr:clientData/>
  </xdr:twoCellAnchor>
  <xdr:twoCellAnchor>
    <xdr:from>
      <xdr:col>1</xdr:col>
      <xdr:colOff>53340</xdr:colOff>
      <xdr:row>15</xdr:row>
      <xdr:rowOff>22860</xdr:rowOff>
    </xdr:from>
    <xdr:to>
      <xdr:col>4</xdr:col>
      <xdr:colOff>53340</xdr:colOff>
      <xdr:row>18</xdr:row>
      <xdr:rowOff>121920</xdr:rowOff>
    </xdr:to>
    <xdr:sp macro="" textlink="">
      <xdr:nvSpPr>
        <xdr:cNvPr id="3" name="TextBox 2">
          <a:extLst>
            <a:ext uri="{FF2B5EF4-FFF2-40B4-BE49-F238E27FC236}">
              <a16:creationId xmlns:a16="http://schemas.microsoft.com/office/drawing/2014/main" id="{C3A4EA33-E38B-488E-AE93-D6CEFC41BFF3}"/>
            </a:ext>
          </a:extLst>
        </xdr:cNvPr>
        <xdr:cNvSpPr txBox="1"/>
      </xdr:nvSpPr>
      <xdr:spPr>
        <a:xfrm>
          <a:off x="213360" y="2049780"/>
          <a:ext cx="9288780" cy="624840"/>
        </a:xfrm>
        <a:prstGeom prst="rect">
          <a:avLst/>
        </a:prstGeom>
        <a:ln w="6350">
          <a:solidFill>
            <a:schemeClr val="tx2">
              <a:lumMod val="90000"/>
              <a:lumOff val="1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pl-PL" sz="900">
              <a:latin typeface="Gill Sans MT" panose="020B0502020104020203" pitchFamily="34" charset="0"/>
            </a:rPr>
            <a:t>The interim report contains financial performance measures in accordance with the applied framework for financial reporting, which is based on IFRS. In addition, there are other performance measures and indicators which are used as a supplement to the financial information. These performance measures are applied to provide the Group’s stakeholders with financial information for the purpose of analysing the Group’s operations and goals. The various performance measures applied which are not defined according to IFRS are described below.</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ierceab.sharepoint.com/sites/Finance/Financial%20Control/Group%20Accounting/Interim%20report/2024/Q4/Interim_report_Q4_2024_ENG.xlsm" TargetMode="External"/><Relationship Id="rId1" Type="http://schemas.openxmlformats.org/officeDocument/2006/relationships/externalLinkPath" Target="https://pierceab.sharepoint.com/sites/Finance/Financial%20Control/Group%20Accounting/Interim%20report/2024/Q4/Interim_report_Q4_2024_E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ierceab.sharepoint.com/old/24MX%20Ekonomi/Group%20Accounting/Del&#229;rsrapporter/2020/Q3/Pierce%20interim%20report%202020-09-30_E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stormpfl01\01ST0024\Users\sesvensma1\Documents\Marcus\Kunder\Lyko\&#197;R-mall\DRAFT_Lyko_&#197;R-mall_17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y"/>
      <sheetName val="Check"/>
      <sheetName val="Period Admin"/>
      <sheetName val="Information om mallen"/>
      <sheetName val="Automatic reports --&gt;"/>
      <sheetName val="DataImport"/>
      <sheetName val="KC_PNL_BS"/>
      <sheetName val="Holding_BS_PnL"/>
      <sheetName val="Cashflow"/>
      <sheetName val="Segment"/>
      <sheetName val="Growth"/>
      <sheetName val="Pledged_assets"/>
      <sheetName val="EPS"/>
      <sheetName val="Manual input --&gt;"/>
      <sheetName val="Input report"/>
      <sheetName val="Diagram_(D)"/>
      <sheetName val="Appendix to pres"/>
      <sheetName val="Input pres"/>
      <sheetName val="Tbl_(I)_(M)"/>
      <sheetName val="Tbl_IDXQ_(I)_(M)"/>
      <sheetName val="Tbl_IDXD_(I)_(M)"/>
      <sheetName val="Tbl_(P)_(M)"/>
      <sheetName val="SysAdmin"/>
      <sheetName val="TblAdmin"/>
      <sheetName val="Diagram_(D)_not_used"/>
      <sheetName val="Linked to report --&gt;"/>
      <sheetName val="Text2Word"/>
      <sheetName val="Footnotes"/>
      <sheetName val="FINÖVR_(I)"/>
      <sheetName val="FINÖVR_(P)"/>
      <sheetName val="NYCKTALÖVR_(I)"/>
      <sheetName val="NYCKTALÖVR_(P)"/>
      <sheetName val="ÄFFO_(I)_2"/>
      <sheetName val="ÄFFO_(P)_2"/>
      <sheetName val="KC_RR_(I)"/>
      <sheetName val="KC_RR_(P)"/>
      <sheetName val="KC_BR_(I)"/>
      <sheetName val="KC_BR_(P)"/>
      <sheetName val="KC_EK_2_(I)"/>
      <sheetName val="KC_EK_2_(P)"/>
      <sheetName val="KC_KF_(I)"/>
      <sheetName val="KC_KF_(P)"/>
      <sheetName val="MF_RR_(I)"/>
      <sheetName val="MF_RR_(P)"/>
      <sheetName val="MF_BR_(I)"/>
      <sheetName val="MF_BR_(P)"/>
      <sheetName val="Not_(P)"/>
      <sheetName val="Not_3_2_(I)"/>
      <sheetName val="Not_3_2_(P)"/>
      <sheetName val="Not_4_(I)"/>
      <sheetName val="Not_4_(P)"/>
      <sheetName val="Not_5_(I)"/>
      <sheetName val="Not_5_(P)"/>
      <sheetName val="Not_6_(P)"/>
      <sheetName val="Not_6_(I)"/>
      <sheetName val="Not_7_(I)"/>
      <sheetName val="Not_7_(P)"/>
      <sheetName val="ALTNYCKTAL_(I)"/>
      <sheetName val="ALTNYCKTAL_(P)"/>
      <sheetName val="Presentation --&gt;"/>
      <sheetName val="ThinkCell"/>
      <sheetName val="XL2PPT"/>
      <sheetName val="APPENDIX_(I)"/>
      <sheetName val="APPENDIX_(P)"/>
      <sheetName val="Interim_report_Q4_2024_E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4">
          <cell r="D34">
            <v>77.857922255838957</v>
          </cell>
        </row>
      </sheetData>
      <sheetData sheetId="16"/>
      <sheetData sheetId="17"/>
      <sheetData sheetId="18"/>
      <sheetData sheetId="19"/>
      <sheetData sheetId="20"/>
      <sheetData sheetId="21"/>
      <sheetData sheetId="22">
        <row r="7">
          <cell r="Q7">
            <v>2</v>
          </cell>
        </row>
      </sheetData>
      <sheetData sheetId="23"/>
      <sheetData sheetId="24"/>
      <sheetData sheetId="25"/>
      <sheetData sheetId="26">
        <row r="59">
          <cell r="C59">
            <v>450.79524300000003</v>
          </cell>
          <cell r="D59">
            <v>382.37561400000004</v>
          </cell>
          <cell r="F59">
            <v>1627.6770090000002</v>
          </cell>
          <cell r="G59">
            <v>1536.7581280000002</v>
          </cell>
        </row>
        <row r="62">
          <cell r="C62">
            <v>0.17893303467830451</v>
          </cell>
          <cell r="F62">
            <v>5.9162778672480883E-2</v>
          </cell>
        </row>
        <row r="74">
          <cell r="C74">
            <v>299.98009287507568</v>
          </cell>
          <cell r="D74">
            <v>257.83873163555381</v>
          </cell>
          <cell r="F74">
            <v>1017.3561122687005</v>
          </cell>
          <cell r="G74">
            <v>951.98616726761702</v>
          </cell>
        </row>
        <row r="75">
          <cell r="C75">
            <v>0.1634407715714612</v>
          </cell>
        </row>
        <row r="81">
          <cell r="C81">
            <v>0.17749137400511072</v>
          </cell>
        </row>
        <row r="89">
          <cell r="C89">
            <v>0.11991783671368399</v>
          </cell>
          <cell r="F89">
            <v>7.3529063896714359E-3</v>
          </cell>
        </row>
        <row r="93">
          <cell r="C93">
            <v>0.18600467404297838</v>
          </cell>
          <cell r="F93">
            <v>8.1963811354029303E-2</v>
          </cell>
        </row>
        <row r="96">
          <cell r="C96">
            <v>0.13430237960227998</v>
          </cell>
          <cell r="F96">
            <v>1.4684598454484998E-2</v>
          </cell>
        </row>
        <row r="101">
          <cell r="F101">
            <v>25.290823322592992</v>
          </cell>
          <cell r="G101">
            <v>19.759228895664965</v>
          </cell>
        </row>
        <row r="105">
          <cell r="C105">
            <v>113.81105976278192</v>
          </cell>
          <cell r="D105">
            <v>87.265308824564585</v>
          </cell>
          <cell r="F105">
            <v>529.62555038419566</v>
          </cell>
          <cell r="G105">
            <v>495.7490902897805</v>
          </cell>
        </row>
        <row r="106">
          <cell r="C106">
            <v>0.30419592041534016</v>
          </cell>
          <cell r="F106">
            <v>6.8333882518298417E-2</v>
          </cell>
        </row>
        <row r="111">
          <cell r="C111">
            <v>0.31900430119403489</v>
          </cell>
          <cell r="F111">
            <v>6.6180918372869657E-2</v>
          </cell>
        </row>
        <row r="118">
          <cell r="C118">
            <v>0.33139955950765865</v>
          </cell>
          <cell r="F118">
            <v>5.7738271636149863E-2</v>
          </cell>
        </row>
        <row r="121">
          <cell r="C121">
            <v>0.2914804330946954</v>
          </cell>
          <cell r="F121">
            <v>7.6103784002007346E-2</v>
          </cell>
        </row>
        <row r="126">
          <cell r="C126">
            <v>37.00409395344743</v>
          </cell>
          <cell r="D126">
            <v>37.271578952003551</v>
          </cell>
          <cell r="F126">
            <v>80.695360089949006</v>
          </cell>
          <cell r="G126">
            <v>89.022889505050557</v>
          </cell>
        </row>
        <row r="138">
          <cell r="C138">
            <v>0.19201273166700306</v>
          </cell>
          <cell r="F138">
            <v>5.9431813737035322E-2</v>
          </cell>
        </row>
        <row r="143">
          <cell r="C143">
            <v>-2.8962059999999998</v>
          </cell>
          <cell r="D143">
            <v>0.21723500000000001</v>
          </cell>
          <cell r="F143">
            <v>-1.796149</v>
          </cell>
          <cell r="G143">
            <v>-0.73830700000000005</v>
          </cell>
        </row>
        <row r="146">
          <cell r="C146">
            <v>194.52807999999999</v>
          </cell>
          <cell r="D146">
            <v>170.92824100000001</v>
          </cell>
          <cell r="F146">
            <v>724.29420100000016</v>
          </cell>
          <cell r="G146">
            <v>606.87898200000018</v>
          </cell>
        </row>
        <row r="149">
          <cell r="C149">
            <v>43.152203360761717</v>
          </cell>
          <cell r="D149">
            <v>44.70165845879491</v>
          </cell>
          <cell r="F149">
            <v>44.498644202450613</v>
          </cell>
          <cell r="G149">
            <v>39.490858772279104</v>
          </cell>
        </row>
        <row r="153">
          <cell r="C153">
            <v>-141.20571200000001</v>
          </cell>
          <cell r="D153">
            <v>-137.28472199999996</v>
          </cell>
          <cell r="F153">
            <v>-514.6545460000001</v>
          </cell>
          <cell r="G153">
            <v>-505.472533</v>
          </cell>
        </row>
        <row r="154">
          <cell r="C154">
            <v>31.323691674359573</v>
          </cell>
          <cell r="D154">
            <v>35.903105996712419</v>
          </cell>
          <cell r="F154">
            <v>31.618960220872665</v>
          </cell>
          <cell r="G154">
            <v>32.892133367652505</v>
          </cell>
        </row>
        <row r="157">
          <cell r="C157">
            <v>-59.683762000000016</v>
          </cell>
          <cell r="D157">
            <v>-76.472568000000024</v>
          </cell>
        </row>
        <row r="176">
          <cell r="C176">
            <v>10.162249999999968</v>
          </cell>
          <cell r="D176">
            <v>-12.61834199999997</v>
          </cell>
          <cell r="F176">
            <v>83.98213300000009</v>
          </cell>
        </row>
        <row r="177">
          <cell r="C177">
            <v>16.442456999999969</v>
          </cell>
          <cell r="D177">
            <v>8.2051650000000294</v>
          </cell>
        </row>
        <row r="178">
          <cell r="G178">
            <v>-6.9379356489077384E-3</v>
          </cell>
        </row>
        <row r="180">
          <cell r="C180">
            <v>-5.0300320000000323</v>
          </cell>
          <cell r="D180">
            <v>-44.658391999999971</v>
          </cell>
          <cell r="F180">
            <v>18.374014000000081</v>
          </cell>
          <cell r="G180">
            <v>-110.85611599999993</v>
          </cell>
        </row>
        <row r="185">
          <cell r="D185">
            <v>-7.1548849999999717</v>
          </cell>
          <cell r="F185">
            <v>25.09369000000008</v>
          </cell>
          <cell r="G185">
            <v>-68.647310999999931</v>
          </cell>
        </row>
        <row r="187">
          <cell r="C187">
            <v>2.773265732974841E-3</v>
          </cell>
          <cell r="D187">
            <v>-1.871166658656211E-2</v>
          </cell>
          <cell r="F187">
            <v>1.5416873164177057E-2</v>
          </cell>
          <cell r="G187">
            <v>-4.4670211758918985E-2</v>
          </cell>
        </row>
        <row r="189">
          <cell r="C189">
            <v>2.1484932319536951</v>
          </cell>
        </row>
        <row r="204">
          <cell r="C204">
            <v>3.7336560000000008</v>
          </cell>
          <cell r="D204">
            <v>-9.0312560000000008</v>
          </cell>
        </row>
        <row r="205">
          <cell r="C205">
            <v>4.3915839999999999</v>
          </cell>
          <cell r="D205">
            <v>1.5569670000000002</v>
          </cell>
          <cell r="F205">
            <v>6.8726919999999998</v>
          </cell>
          <cell r="G205">
            <v>8.1453860000000002</v>
          </cell>
        </row>
        <row r="208">
          <cell r="C208">
            <v>0</v>
          </cell>
          <cell r="D208">
            <v>0</v>
          </cell>
          <cell r="F208">
            <v>0</v>
          </cell>
          <cell r="G208">
            <v>0</v>
          </cell>
        </row>
        <row r="210">
          <cell r="C210">
            <v>8.9697490000000002</v>
          </cell>
          <cell r="D210">
            <v>-6.7912670000000004</v>
          </cell>
          <cell r="F210">
            <v>23.754882999999996</v>
          </cell>
          <cell r="G210">
            <v>12.779307999999993</v>
          </cell>
        </row>
        <row r="214">
          <cell r="C214">
            <v>3.7873010000000003</v>
          </cell>
          <cell r="D214">
            <v>-8.7951840000000026</v>
          </cell>
          <cell r="F214">
            <v>11.6463</v>
          </cell>
          <cell r="G214">
            <v>5.7425069999999998</v>
          </cell>
        </row>
        <row r="219">
          <cell r="D219">
            <v>1.8731659999999999</v>
          </cell>
          <cell r="F219">
            <v>9.8310490000000001</v>
          </cell>
          <cell r="G219">
            <v>4.8335419999999996</v>
          </cell>
        </row>
        <row r="233">
          <cell r="C233">
            <v>-4.7559419999999992</v>
          </cell>
          <cell r="D233">
            <v>2</v>
          </cell>
          <cell r="F233">
            <v>-6.240577</v>
          </cell>
          <cell r="G233">
            <v>1.8391359999999999</v>
          </cell>
        </row>
        <row r="235">
          <cell r="F235">
            <v>0</v>
          </cell>
          <cell r="G235">
            <v>3.7686359999999999</v>
          </cell>
        </row>
        <row r="238">
          <cell r="F238">
            <v>35.888320000000078</v>
          </cell>
          <cell r="G238">
            <v>-96.237671999999947</v>
          </cell>
        </row>
        <row r="244">
          <cell r="C244">
            <v>-21.511965999999997</v>
          </cell>
          <cell r="D244">
            <v>-16.852353999999998</v>
          </cell>
          <cell r="F244">
            <v>-67.379643999999999</v>
          </cell>
          <cell r="G244">
            <v>-73.676411000000002</v>
          </cell>
        </row>
        <row r="246">
          <cell r="C246">
            <v>4.6596119999999992</v>
          </cell>
        </row>
        <row r="250">
          <cell r="C250">
            <v>-0.36472637696111088</v>
          </cell>
          <cell r="F250">
            <v>0.65465495540311669</v>
          </cell>
        </row>
        <row r="251">
          <cell r="C251">
            <v>-0.6992779020492772</v>
          </cell>
        </row>
        <row r="252">
          <cell r="C252">
            <v>0.48545081902280418</v>
          </cell>
        </row>
        <row r="253">
          <cell r="C253">
            <v>1.2528454117847809</v>
          </cell>
        </row>
        <row r="259">
          <cell r="C259">
            <v>4.7720037720096344E-2</v>
          </cell>
          <cell r="F259">
            <v>4.1396200614393509E-2</v>
          </cell>
        </row>
        <row r="285">
          <cell r="C285">
            <v>418.94605860000001</v>
          </cell>
          <cell r="D285">
            <v>344.46270480000004</v>
          </cell>
        </row>
        <row r="287">
          <cell r="C287">
            <v>18.851343500000041</v>
          </cell>
        </row>
        <row r="295">
          <cell r="C295">
            <v>28.092229805959001</v>
          </cell>
        </row>
        <row r="296">
          <cell r="C296">
            <v>-42.538134558282515</v>
          </cell>
        </row>
        <row r="300">
          <cell r="C300">
            <v>27.799818537819998</v>
          </cell>
        </row>
        <row r="307">
          <cell r="C307">
            <v>44.897975799999983</v>
          </cell>
        </row>
        <row r="309">
          <cell r="C309">
            <v>0.44315857656152957</v>
          </cell>
        </row>
        <row r="318">
          <cell r="C318">
            <v>-2.495544051045584</v>
          </cell>
          <cell r="D318">
            <v>-2.8136001103161492</v>
          </cell>
          <cell r="F318">
            <v>-8.2228067935421976</v>
          </cell>
          <cell r="G318">
            <v>-7.589562082405874</v>
          </cell>
        </row>
        <row r="329">
          <cell r="C329">
            <v>-296.9013405</v>
          </cell>
          <cell r="D329">
            <v>-222.4504848</v>
          </cell>
          <cell r="F329">
            <v>-296.9013405</v>
          </cell>
          <cell r="G329">
            <v>-222.4504848</v>
          </cell>
        </row>
        <row r="331">
          <cell r="C331">
            <v>-74.450855700000005</v>
          </cell>
        </row>
        <row r="340">
          <cell r="C340">
            <v>0</v>
          </cell>
        </row>
        <row r="341">
          <cell r="C341">
            <v>0</v>
          </cell>
        </row>
        <row r="345">
          <cell r="C345">
            <v>666.48965350000014</v>
          </cell>
          <cell r="D345">
            <v>627.38793772305621</v>
          </cell>
        </row>
        <row r="347">
          <cell r="C347">
            <v>0</v>
          </cell>
        </row>
        <row r="348">
          <cell r="C348">
            <v>0.51117710000012906</v>
          </cell>
        </row>
        <row r="349">
          <cell r="C349">
            <v>6.4119999999999067E-2</v>
          </cell>
        </row>
        <row r="355">
          <cell r="F355">
            <v>38.589708800000068</v>
          </cell>
        </row>
        <row r="383">
          <cell r="C383">
            <v>2.0000000101242092E-2</v>
          </cell>
        </row>
        <row r="399">
          <cell r="C399">
            <v>330</v>
          </cell>
        </row>
        <row r="400">
          <cell r="C400">
            <v>320.37160666666665</v>
          </cell>
          <cell r="D400">
            <v>387.57333333333332</v>
          </cell>
        </row>
        <row r="401">
          <cell r="C401">
            <v>107.3</v>
          </cell>
          <cell r="D401">
            <v>125.96666666666665</v>
          </cell>
        </row>
        <row r="403">
          <cell r="C403">
            <v>201.0716066666667</v>
          </cell>
          <cell r="D403">
            <v>249.94</v>
          </cell>
        </row>
      </sheetData>
      <sheetData sheetId="27"/>
      <sheetData sheetId="28">
        <row r="6">
          <cell r="D6">
            <v>450.79524300000003</v>
          </cell>
        </row>
        <row r="11">
          <cell r="D11">
            <v>0.43152203360761721</v>
          </cell>
          <cell r="E11">
            <v>0.44701658458794913</v>
          </cell>
          <cell r="G11">
            <v>0.44498644202450616</v>
          </cell>
          <cell r="H11">
            <v>0.39490858772279103</v>
          </cell>
        </row>
        <row r="15">
          <cell r="D15">
            <v>10.162249999999968</v>
          </cell>
          <cell r="E15">
            <v>-12.61834199999997</v>
          </cell>
          <cell r="H15">
            <v>-36.190733999999921</v>
          </cell>
        </row>
        <row r="19">
          <cell r="D19">
            <v>16.442456999999969</v>
          </cell>
          <cell r="E19">
            <v>8.2051650000000294</v>
          </cell>
          <cell r="G19">
            <v>90.701809000000083</v>
          </cell>
          <cell r="H19">
            <v>-10.661928999999922</v>
          </cell>
        </row>
        <row r="20">
          <cell r="D20">
            <v>3.6474335644220555E-2</v>
          </cell>
          <cell r="E20">
            <v>2.1458389864788888E-2</v>
          </cell>
          <cell r="G20">
            <v>5.572469752812001E-2</v>
          </cell>
        </row>
        <row r="26">
          <cell r="D26">
            <v>-1.1158130166870532E-2</v>
          </cell>
          <cell r="E26">
            <v>-0.11679194583784301</v>
          </cell>
          <cell r="G26">
            <v>1.1288488992842976E-2</v>
          </cell>
          <cell r="H26">
            <v>-7.2136345974153138E-2</v>
          </cell>
        </row>
      </sheetData>
      <sheetData sheetId="29">
        <row r="7">
          <cell r="D7">
            <v>0.17893303467830451</v>
          </cell>
        </row>
      </sheetData>
      <sheetData sheetId="30"/>
      <sheetData sheetId="31">
        <row r="62">
          <cell r="D62">
            <v>99.355930499999999</v>
          </cell>
        </row>
      </sheetData>
      <sheetData sheetId="32">
        <row r="222">
          <cell r="G222">
            <v>6.8666906357166768</v>
          </cell>
        </row>
      </sheetData>
      <sheetData sheetId="33"/>
      <sheetData sheetId="34">
        <row r="62">
          <cell r="D62">
            <v>5.2360929999999994</v>
          </cell>
          <cell r="E62">
            <v>2.2399890000000005</v>
          </cell>
        </row>
      </sheetData>
      <sheetData sheetId="35">
        <row r="8">
          <cell r="E8">
            <v>450.79524300000003</v>
          </cell>
        </row>
      </sheetData>
      <sheetData sheetId="36"/>
      <sheetData sheetId="37">
        <row r="11">
          <cell r="E11">
            <v>281.06721679999998</v>
          </cell>
        </row>
      </sheetData>
      <sheetData sheetId="38"/>
      <sheetData sheetId="39"/>
      <sheetData sheetId="40">
        <row r="20">
          <cell r="F20">
            <v>70.630364364241515</v>
          </cell>
          <cell r="H20">
            <v>12.868628492643168</v>
          </cell>
          <cell r="I20">
            <v>105.45727120980359</v>
          </cell>
        </row>
        <row r="38">
          <cell r="E38">
            <v>-7.7392883296142632</v>
          </cell>
          <cell r="F38">
            <v>-7.2674865498778933</v>
          </cell>
          <cell r="H38">
            <v>-29.164837552784167</v>
          </cell>
          <cell r="I38">
            <v>-28.271364356200223</v>
          </cell>
        </row>
        <row r="40">
          <cell r="E40">
            <v>32.398301922465009</v>
          </cell>
          <cell r="F40">
            <v>61.332555181306454</v>
          </cell>
          <cell r="H40">
            <v>67.562003586810803</v>
          </cell>
          <cell r="I40">
            <v>90.969117042274746</v>
          </cell>
        </row>
      </sheetData>
      <sheetData sheetId="41">
        <row r="9">
          <cell r="E9">
            <v>-5.0305541587107179</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94">
          <cell r="J194">
            <v>-222.4504848</v>
          </cell>
        </row>
      </sheetData>
      <sheetData sheetId="58">
        <row r="17">
          <cell r="D17">
            <v>194.52807999999999</v>
          </cell>
        </row>
      </sheetData>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Structure"/>
      <sheetName val="DataImport"/>
      <sheetName val="Kontroll"/>
      <sheetName val="KC_PNL_BS"/>
      <sheetName val="Holding_BS_PnL"/>
      <sheetName val="Cashflow"/>
      <sheetName val="Segment"/>
      <sheetName val="Growth"/>
      <sheetName val="Pledged_assets"/>
      <sheetName val="Share_information"/>
      <sheetName val="Adjustments XO"/>
      <sheetName val="Period Admin"/>
      <sheetName val="Tbl_(I)_(M)"/>
      <sheetName val="Tbl_IDXQ_(I)_(M)"/>
      <sheetName val="Tbl_IDXD_(I)_(M)"/>
      <sheetName val="Tbl_(P)_(M)"/>
      <sheetName val="SysAdmin"/>
      <sheetName val="TblAdmin"/>
      <sheetName val="Information om mallen"/>
      <sheetName val="Diagram_(D)_not_used"/>
      <sheetName val="Diagram_(D)"/>
      <sheetName val="FINÖVR_(I)"/>
      <sheetName val="FINÖVR_(P)"/>
      <sheetName val="ÄFFO_(I)_2"/>
      <sheetName val="ÄFFO_(P)_2"/>
      <sheetName val="KC_RR_(I)"/>
      <sheetName val="KC_RR_(P)"/>
      <sheetName val="KC_BR_(I)"/>
      <sheetName val="KC_BR_(P)"/>
      <sheetName val="KC_EK_2_(I)"/>
      <sheetName val="KC_EK_2_(P)"/>
      <sheetName val="KC_KF_(I)"/>
      <sheetName val="KC_KF_(P)"/>
      <sheetName val="MF_RR_(I)"/>
      <sheetName val="MF_RR_(P)"/>
      <sheetName val="MF_BR_(I)"/>
      <sheetName val="MF_BR_(P)"/>
      <sheetName val="Not_(P)"/>
      <sheetName val="Not_3_2_(I)"/>
      <sheetName val="Not_3_2_(P)"/>
      <sheetName val="Not_4_(I)"/>
      <sheetName val="Not_4_(P)"/>
      <sheetName val="Not_5_(I)"/>
      <sheetName val="Not_5_(P)"/>
      <sheetName val="Not_6_(I)"/>
      <sheetName val="Not_7_(I)"/>
      <sheetName val="Not_7_(P)"/>
      <sheetName val="NYCKTALÖVR_(I)"/>
      <sheetName val="NYCKTALÖVR_(P)"/>
      <sheetName val="ALTNYCKTAL_(I)"/>
      <sheetName val="ALTNYCKTAL_(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Q7">
            <v>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ata"/>
      <sheetName val="Förstasida ÅR"/>
      <sheetName val="Förvaltningsberättelse"/>
      <sheetName val="KC RR"/>
      <sheetName val="KC BR"/>
      <sheetName val="KC EK"/>
      <sheetName val="KC KF"/>
      <sheetName val="KC Noter"/>
      <sheetName val="MB RR"/>
      <sheetName val="MB BR"/>
      <sheetName val="MB EK"/>
      <sheetName val="MB KF"/>
      <sheetName val="MB Noter"/>
      <sheetName val="Underskrifter"/>
      <sheetName val="Funktionsflik"/>
      <sheetName val="kodrättelser"/>
    </sheetNames>
    <sheetDataSet>
      <sheetData sheetId="0" refreshError="1">
        <row r="11">
          <cell r="B11">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heme1">
  <a:themeElements>
    <a:clrScheme name="Pierce">
      <a:dk1>
        <a:sysClr val="windowText" lastClr="000000"/>
      </a:dk1>
      <a:lt1>
        <a:sysClr val="window" lastClr="FFFFFF"/>
      </a:lt1>
      <a:dk2>
        <a:srgbClr val="4D4D4D"/>
      </a:dk2>
      <a:lt2>
        <a:srgbClr val="DDDDDD"/>
      </a:lt2>
      <a:accent1>
        <a:srgbClr val="6EC4E9"/>
      </a:accent1>
      <a:accent2>
        <a:srgbClr val="0B1F2C"/>
      </a:accent2>
      <a:accent3>
        <a:srgbClr val="B2B2B2"/>
      </a:accent3>
      <a:accent4>
        <a:srgbClr val="969696"/>
      </a:accent4>
      <a:accent5>
        <a:srgbClr val="808080"/>
      </a:accent5>
      <a:accent6>
        <a:srgbClr val="5F5F5F"/>
      </a:accent6>
      <a:hlink>
        <a:srgbClr val="5F5F5F"/>
      </a:hlink>
      <a:folHlink>
        <a:srgbClr val="919191"/>
      </a:folHlink>
    </a:clrScheme>
    <a:fontScheme name="Custom 7">
      <a:majorFont>
        <a:latin typeface="Gill Sans MT"/>
        <a:ea typeface=""/>
        <a:cs typeface=""/>
      </a:majorFont>
      <a:minorFont>
        <a:latin typeface="Gill Sans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B5D45-55FC-4F76-B7BE-1BBAF3692170}">
  <sheetPr codeName="Sheet30">
    <tabColor theme="0" tint="-0.249977111117893"/>
  </sheetPr>
  <dimension ref="C2:W214"/>
  <sheetViews>
    <sheetView workbookViewId="0"/>
  </sheetViews>
  <sheetFormatPr defaultColWidth="8" defaultRowHeight="18" outlineLevelCol="1"/>
  <cols>
    <col min="1" max="2" width="1.109375" style="16" customWidth="1"/>
    <col min="3" max="3" width="18.77734375" style="16" customWidth="1"/>
    <col min="4" max="5" width="12.44140625" style="16" customWidth="1"/>
    <col min="6" max="6" width="12.88671875" style="16" customWidth="1"/>
    <col min="7" max="7" width="6" style="16" customWidth="1"/>
    <col min="8" max="8" width="15.77734375" style="16" customWidth="1"/>
    <col min="9" max="9" width="21.33203125" style="16" customWidth="1"/>
    <col min="10" max="10" width="30.6640625" style="16" customWidth="1"/>
    <col min="11" max="11" width="36.77734375" style="16" customWidth="1" outlineLevel="1"/>
    <col min="12" max="12" width="22" style="16" customWidth="1" outlineLevel="1"/>
    <col min="13" max="13" width="29.88671875" style="16" customWidth="1" outlineLevel="1"/>
    <col min="14" max="14" width="30.33203125" style="16" customWidth="1" outlineLevel="1"/>
    <col min="15" max="15" width="25.33203125" style="16" customWidth="1" outlineLevel="1"/>
    <col min="16" max="16" width="23.6640625" style="16" customWidth="1" outlineLevel="1"/>
    <col min="17" max="17" width="30.77734375" style="16" customWidth="1" outlineLevel="1"/>
    <col min="18" max="18" width="30.6640625" style="16" customWidth="1" outlineLevel="1"/>
    <col min="19" max="19" width="7.44140625" style="16" customWidth="1"/>
    <col min="20" max="20" width="12.6640625" style="16" customWidth="1"/>
    <col min="21" max="21" width="19.44140625" style="16" customWidth="1"/>
    <col min="22" max="23" width="8" style="16"/>
    <col min="24" max="24" width="3.44140625" style="16" customWidth="1"/>
    <col min="25" max="25" width="9.33203125" style="16" customWidth="1"/>
    <col min="26" max="27" width="8.21875" style="16" customWidth="1"/>
    <col min="28" max="28" width="7.88671875" style="16" customWidth="1"/>
    <col min="29" max="29" width="8.21875" style="16" customWidth="1"/>
    <col min="30" max="32" width="8.109375" style="16" customWidth="1"/>
    <col min="33" max="34" width="8.21875" style="16" customWidth="1"/>
    <col min="35" max="35" width="1.77734375" style="16" customWidth="1"/>
    <col min="36" max="16384" width="8" style="16"/>
  </cols>
  <sheetData>
    <row r="2" spans="3:23">
      <c r="K2" s="17" t="s">
        <v>2</v>
      </c>
      <c r="L2" s="18" t="e">
        <f>VALUE(RIGHT(SelQ,1))</f>
        <v>#REF!</v>
      </c>
    </row>
    <row r="3" spans="3:23">
      <c r="H3" s="19"/>
      <c r="K3" s="17" t="s">
        <v>3</v>
      </c>
      <c r="L3" s="18" t="e">
        <f>Q_No+IF(SelLng="ENG",4,0)</f>
        <v>#REF!</v>
      </c>
    </row>
    <row r="4" spans="3:23" ht="18.600000000000001" thickBot="1">
      <c r="C4" s="20"/>
      <c r="D4" s="20"/>
      <c r="E4" s="20"/>
      <c r="F4" s="20"/>
    </row>
    <row r="5" spans="3:23" ht="19.2" thickTop="1" thickBot="1">
      <c r="I5" s="268" t="s">
        <v>4</v>
      </c>
      <c r="J5" s="270" t="s">
        <v>5</v>
      </c>
    </row>
    <row r="6" spans="3:23" ht="19.2" thickTop="1" thickBot="1">
      <c r="H6" s="272"/>
      <c r="I6" s="269"/>
      <c r="J6" s="271"/>
      <c r="K6" s="21" t="s">
        <v>6</v>
      </c>
      <c r="L6" s="21"/>
      <c r="M6" s="21"/>
      <c r="N6" s="21"/>
      <c r="O6" s="21" t="s">
        <v>1</v>
      </c>
      <c r="P6" s="21"/>
      <c r="Q6" s="21"/>
      <c r="R6" s="21"/>
      <c r="S6" s="22" t="s">
        <v>7</v>
      </c>
      <c r="T6" s="23"/>
      <c r="U6" s="23"/>
    </row>
    <row r="7" spans="3:23" ht="18.600000000000001" thickTop="1">
      <c r="C7" s="24" t="s">
        <v>8</v>
      </c>
      <c r="D7" s="24" t="s">
        <v>9</v>
      </c>
      <c r="E7" s="24" t="s">
        <v>8</v>
      </c>
      <c r="F7" s="24" t="s">
        <v>10</v>
      </c>
      <c r="H7" s="273"/>
      <c r="I7" s="25" t="s">
        <v>11</v>
      </c>
      <c r="J7" s="26" t="e">
        <f t="shared" ref="J7:J40" si="0">INDEX(K7:R7,,SelectIdx)</f>
        <v>#REF!</v>
      </c>
      <c r="K7" s="20" t="s">
        <v>12</v>
      </c>
      <c r="L7" s="20" t="s">
        <v>13</v>
      </c>
      <c r="M7" s="20" t="s">
        <v>14</v>
      </c>
      <c r="N7" s="20" t="s">
        <v>15</v>
      </c>
      <c r="O7" s="20" t="s">
        <v>16</v>
      </c>
      <c r="P7" s="20" t="s">
        <v>17</v>
      </c>
      <c r="Q7" s="20" t="s">
        <v>18</v>
      </c>
      <c r="R7" s="20" t="s">
        <v>19</v>
      </c>
      <c r="U7" s="27"/>
    </row>
    <row r="8" spans="3:23" ht="18.600000000000001" thickBot="1">
      <c r="C8" s="28" t="s">
        <v>20</v>
      </c>
      <c r="D8" s="29" t="e">
        <f>SelYear</f>
        <v>#REF!</v>
      </c>
      <c r="E8" s="28" t="s">
        <v>21</v>
      </c>
      <c r="F8" s="30" t="e">
        <f>VALUE(RIGHT(SelYear,2))</f>
        <v>#REF!</v>
      </c>
      <c r="H8" s="274"/>
      <c r="I8" s="31" t="s">
        <v>22</v>
      </c>
      <c r="J8" s="32" t="e">
        <f t="shared" si="0"/>
        <v>#REF!</v>
      </c>
      <c r="K8" s="33" t="s">
        <v>23</v>
      </c>
      <c r="L8" s="33" t="s">
        <v>24</v>
      </c>
      <c r="M8" s="33" t="s">
        <v>25</v>
      </c>
      <c r="N8" s="33" t="s">
        <v>26</v>
      </c>
      <c r="O8" s="33" t="s">
        <v>27</v>
      </c>
      <c r="P8" s="33" t="s">
        <v>28</v>
      </c>
      <c r="Q8" s="33" t="s">
        <v>29</v>
      </c>
      <c r="R8" s="33" t="s">
        <v>30</v>
      </c>
      <c r="S8" s="34"/>
      <c r="T8" s="34"/>
      <c r="U8" s="35"/>
    </row>
    <row r="9" spans="3:23" ht="12.75" customHeight="1" thickTop="1">
      <c r="C9" s="28" t="s">
        <v>31</v>
      </c>
      <c r="D9" s="36" t="e">
        <f>D8-1</f>
        <v>#REF!</v>
      </c>
      <c r="E9" s="28" t="s">
        <v>32</v>
      </c>
      <c r="F9" s="30" t="e">
        <f t="shared" ref="F9:F18" si="1">TEXT(F8-1,"00")</f>
        <v>#REF!</v>
      </c>
      <c r="H9" s="260" t="s">
        <v>33</v>
      </c>
      <c r="I9" s="37" t="s">
        <v>34</v>
      </c>
      <c r="J9" s="38" t="e">
        <f>INDEX(K9:R9,,SelectIdx)</f>
        <v>#REF!</v>
      </c>
      <c r="K9" s="39">
        <v>1</v>
      </c>
      <c r="L9" s="39">
        <v>2</v>
      </c>
      <c r="M9" s="39">
        <v>3</v>
      </c>
      <c r="N9" s="39">
        <v>4</v>
      </c>
      <c r="O9" s="39">
        <v>1</v>
      </c>
      <c r="P9" s="39">
        <v>2</v>
      </c>
      <c r="Q9" s="39">
        <v>3</v>
      </c>
      <c r="R9" s="39">
        <v>4</v>
      </c>
      <c r="S9" s="39"/>
      <c r="T9" s="40"/>
      <c r="U9" s="41"/>
      <c r="W9" s="16" t="s">
        <v>35</v>
      </c>
    </row>
    <row r="10" spans="3:23">
      <c r="C10" s="28" t="s">
        <v>36</v>
      </c>
      <c r="D10" s="29" t="e">
        <f t="shared" ref="D10:D18" si="2">D9-1</f>
        <v>#REF!</v>
      </c>
      <c r="E10" s="28" t="s">
        <v>37</v>
      </c>
      <c r="F10" s="30" t="e">
        <f t="shared" si="1"/>
        <v>#REF!</v>
      </c>
      <c r="H10" s="261"/>
      <c r="I10" s="42" t="s">
        <v>38</v>
      </c>
      <c r="J10" s="43" t="e">
        <f>INDEX(K10:R10,,SelectIdx)</f>
        <v>#REF!</v>
      </c>
      <c r="K10" s="44" t="str">
        <f>"Q"&amp;K9</f>
        <v>Q1</v>
      </c>
      <c r="L10" s="44" t="str">
        <f t="shared" ref="L10:R10" si="3">"Q"&amp;L9</f>
        <v>Q2</v>
      </c>
      <c r="M10" s="44" t="str">
        <f t="shared" si="3"/>
        <v>Q3</v>
      </c>
      <c r="N10" s="44" t="str">
        <f t="shared" si="3"/>
        <v>Q4</v>
      </c>
      <c r="O10" s="44" t="str">
        <f t="shared" si="3"/>
        <v>Q1</v>
      </c>
      <c r="P10" s="44" t="str">
        <f t="shared" si="3"/>
        <v>Q2</v>
      </c>
      <c r="Q10" s="44" t="str">
        <f t="shared" si="3"/>
        <v>Q3</v>
      </c>
      <c r="R10" s="44" t="str">
        <f t="shared" si="3"/>
        <v>Q4</v>
      </c>
      <c r="S10" s="45"/>
      <c r="T10" s="46"/>
      <c r="U10" s="47"/>
      <c r="W10" s="16" t="s">
        <v>39</v>
      </c>
    </row>
    <row r="11" spans="3:23">
      <c r="C11" s="28" t="s">
        <v>40</v>
      </c>
      <c r="D11" s="29" t="e">
        <f t="shared" si="2"/>
        <v>#REF!</v>
      </c>
      <c r="E11" s="28" t="s">
        <v>41</v>
      </c>
      <c r="F11" s="30" t="e">
        <f t="shared" si="1"/>
        <v>#REF!</v>
      </c>
      <c r="H11" s="261"/>
      <c r="I11" s="42" t="s">
        <v>42</v>
      </c>
      <c r="J11" s="43" t="e">
        <f t="shared" si="0"/>
        <v>#REF!</v>
      </c>
      <c r="K11" s="44" t="e">
        <f t="shared" ref="K11:R11" si="4">K10&amp;$S11&amp;SelYear</f>
        <v>#REF!</v>
      </c>
      <c r="L11" s="44" t="e">
        <f t="shared" si="4"/>
        <v>#REF!</v>
      </c>
      <c r="M11" s="44" t="e">
        <f t="shared" si="4"/>
        <v>#REF!</v>
      </c>
      <c r="N11" s="44" t="e">
        <f t="shared" si="4"/>
        <v>#REF!</v>
      </c>
      <c r="O11" s="44" t="e">
        <f t="shared" si="4"/>
        <v>#REF!</v>
      </c>
      <c r="P11" s="44" t="e">
        <f t="shared" si="4"/>
        <v>#REF!</v>
      </c>
      <c r="Q11" s="44" t="e">
        <f t="shared" si="4"/>
        <v>#REF!</v>
      </c>
      <c r="R11" s="44" t="e">
        <f t="shared" si="4"/>
        <v>#REF!</v>
      </c>
      <c r="S11" s="45" t="s">
        <v>43</v>
      </c>
      <c r="T11" s="46"/>
      <c r="U11" s="47"/>
    </row>
    <row r="12" spans="3:23">
      <c r="C12" s="28" t="s">
        <v>44</v>
      </c>
      <c r="D12" s="29" t="e">
        <f t="shared" si="2"/>
        <v>#REF!</v>
      </c>
      <c r="E12" s="28" t="s">
        <v>45</v>
      </c>
      <c r="F12" s="30" t="e">
        <f t="shared" si="1"/>
        <v>#REF!</v>
      </c>
      <c r="H12" s="261"/>
      <c r="I12" s="42" t="s">
        <v>46</v>
      </c>
      <c r="J12" s="43" t="e">
        <f t="shared" si="0"/>
        <v>#REF!</v>
      </c>
      <c r="K12" s="44" t="e">
        <f>K10&amp;$S12&amp;ActY</f>
        <v>#REF!</v>
      </c>
      <c r="L12" s="44" t="e">
        <f t="shared" ref="L12:R12" si="5">L10&amp;$S12&amp;ActY</f>
        <v>#REF!</v>
      </c>
      <c r="M12" s="44" t="e">
        <f t="shared" si="5"/>
        <v>#REF!</v>
      </c>
      <c r="N12" s="44" t="e">
        <f t="shared" si="5"/>
        <v>#REF!</v>
      </c>
      <c r="O12" s="44" t="e">
        <f t="shared" si="5"/>
        <v>#REF!</v>
      </c>
      <c r="P12" s="44" t="e">
        <f t="shared" si="5"/>
        <v>#REF!</v>
      </c>
      <c r="Q12" s="44" t="e">
        <f t="shared" si="5"/>
        <v>#REF!</v>
      </c>
      <c r="R12" s="44" t="e">
        <f t="shared" si="5"/>
        <v>#REF!</v>
      </c>
      <c r="S12" s="45" t="s">
        <v>43</v>
      </c>
      <c r="T12" s="46"/>
      <c r="U12" s="47"/>
    </row>
    <row r="13" spans="3:23">
      <c r="C13" s="28" t="s">
        <v>47</v>
      </c>
      <c r="D13" s="29" t="e">
        <f t="shared" si="2"/>
        <v>#REF!</v>
      </c>
      <c r="E13" s="28" t="s">
        <v>48</v>
      </c>
      <c r="F13" s="30" t="e">
        <f t="shared" si="1"/>
        <v>#REF!</v>
      </c>
      <c r="H13" s="261"/>
      <c r="I13" s="42" t="s">
        <v>49</v>
      </c>
      <c r="J13" s="43" t="e">
        <f t="shared" si="0"/>
        <v>#REF!</v>
      </c>
      <c r="K13" s="44" t="e">
        <f t="shared" ref="K13:R13" si="6">K9&amp;$S13&amp;SelYear</f>
        <v>#REF!</v>
      </c>
      <c r="L13" s="44" t="e">
        <f t="shared" si="6"/>
        <v>#REF!</v>
      </c>
      <c r="M13" s="44" t="e">
        <f t="shared" si="6"/>
        <v>#REF!</v>
      </c>
      <c r="N13" s="44" t="e">
        <f t="shared" si="6"/>
        <v>#REF!</v>
      </c>
      <c r="O13" s="44" t="e">
        <f t="shared" si="6"/>
        <v>#REF!</v>
      </c>
      <c r="P13" s="44" t="e">
        <f t="shared" si="6"/>
        <v>#REF!</v>
      </c>
      <c r="Q13" s="44" t="e">
        <f t="shared" si="6"/>
        <v>#REF!</v>
      </c>
      <c r="R13" s="44" t="e">
        <f t="shared" si="6"/>
        <v>#REF!</v>
      </c>
      <c r="S13" s="45" t="s">
        <v>43</v>
      </c>
      <c r="T13" s="46"/>
      <c r="U13" s="47"/>
    </row>
    <row r="14" spans="3:23" ht="18.600000000000001" thickBot="1">
      <c r="C14" s="28" t="s">
        <v>50</v>
      </c>
      <c r="D14" s="29" t="e">
        <f t="shared" si="2"/>
        <v>#REF!</v>
      </c>
      <c r="E14" s="28" t="s">
        <v>51</v>
      </c>
      <c r="F14" s="30" t="e">
        <f t="shared" si="1"/>
        <v>#REF!</v>
      </c>
      <c r="H14" s="261"/>
      <c r="I14" s="48" t="s">
        <v>52</v>
      </c>
      <c r="J14" s="49" t="e">
        <f t="shared" si="0"/>
        <v>#REF!</v>
      </c>
      <c r="K14" s="50" t="e">
        <f t="shared" ref="K14:R14" si="7">K9&amp;$S14&amp;ActY</f>
        <v>#REF!</v>
      </c>
      <c r="L14" s="50" t="e">
        <f t="shared" si="7"/>
        <v>#REF!</v>
      </c>
      <c r="M14" s="50" t="e">
        <f t="shared" si="7"/>
        <v>#REF!</v>
      </c>
      <c r="N14" s="50" t="e">
        <f t="shared" si="7"/>
        <v>#REF!</v>
      </c>
      <c r="O14" s="50" t="e">
        <f t="shared" si="7"/>
        <v>#REF!</v>
      </c>
      <c r="P14" s="50" t="e">
        <f t="shared" si="7"/>
        <v>#REF!</v>
      </c>
      <c r="Q14" s="50" t="e">
        <f t="shared" si="7"/>
        <v>#REF!</v>
      </c>
      <c r="R14" s="50" t="e">
        <f t="shared" si="7"/>
        <v>#REF!</v>
      </c>
      <c r="S14" s="51" t="s">
        <v>43</v>
      </c>
      <c r="T14" s="52"/>
      <c r="U14" s="53"/>
    </row>
    <row r="15" spans="3:23">
      <c r="C15" s="28" t="s">
        <v>53</v>
      </c>
      <c r="D15" s="29" t="e">
        <f t="shared" si="2"/>
        <v>#REF!</v>
      </c>
      <c r="E15" s="28" t="s">
        <v>54</v>
      </c>
      <c r="F15" s="30" t="e">
        <f t="shared" si="1"/>
        <v>#REF!</v>
      </c>
      <c r="H15" s="261"/>
      <c r="I15" s="54" t="s">
        <v>55</v>
      </c>
      <c r="J15" s="55" t="e">
        <f t="shared" si="0"/>
        <v>#REF!</v>
      </c>
      <c r="K15" s="56" t="s">
        <v>56</v>
      </c>
      <c r="L15" s="56" t="s">
        <v>57</v>
      </c>
      <c r="M15" s="56" t="s">
        <v>58</v>
      </c>
      <c r="N15" s="56" t="s">
        <v>59</v>
      </c>
      <c r="O15" s="56" t="s">
        <v>56</v>
      </c>
      <c r="P15" s="56" t="s">
        <v>57</v>
      </c>
      <c r="Q15" s="56" t="s">
        <v>58</v>
      </c>
      <c r="R15" s="56" t="s">
        <v>59</v>
      </c>
      <c r="S15" s="57"/>
      <c r="T15" s="58"/>
      <c r="U15" s="59"/>
    </row>
    <row r="16" spans="3:23" ht="18.600000000000001" thickBot="1">
      <c r="C16" s="28" t="s">
        <v>60</v>
      </c>
      <c r="D16" s="29" t="e">
        <f t="shared" si="2"/>
        <v>#REF!</v>
      </c>
      <c r="E16" s="28" t="s">
        <v>61</v>
      </c>
      <c r="F16" s="30" t="e">
        <f t="shared" si="1"/>
        <v>#REF!</v>
      </c>
      <c r="H16" s="261"/>
      <c r="I16" s="48" t="s">
        <v>62</v>
      </c>
      <c r="J16" s="49" t="e">
        <f t="shared" si="0"/>
        <v>#REF!</v>
      </c>
      <c r="K16" s="50" t="e">
        <f t="shared" ref="K16:R16" si="8">ActYear&amp;$S16&amp;K15</f>
        <v>#REF!</v>
      </c>
      <c r="L16" s="50" t="e">
        <f t="shared" si="8"/>
        <v>#REF!</v>
      </c>
      <c r="M16" s="50" t="e">
        <f t="shared" si="8"/>
        <v>#REF!</v>
      </c>
      <c r="N16" s="50" t="e">
        <f t="shared" si="8"/>
        <v>#REF!</v>
      </c>
      <c r="O16" s="50" t="e">
        <f t="shared" si="8"/>
        <v>#REF!</v>
      </c>
      <c r="P16" s="50" t="e">
        <f t="shared" si="8"/>
        <v>#REF!</v>
      </c>
      <c r="Q16" s="50" t="e">
        <f t="shared" si="8"/>
        <v>#REF!</v>
      </c>
      <c r="R16" s="50" t="e">
        <f t="shared" si="8"/>
        <v>#REF!</v>
      </c>
      <c r="S16" s="51" t="s">
        <v>43</v>
      </c>
      <c r="T16" s="52"/>
      <c r="U16" s="53"/>
    </row>
    <row r="17" spans="3:21">
      <c r="C17" s="28" t="s">
        <v>63</v>
      </c>
      <c r="D17" s="29" t="e">
        <f t="shared" si="2"/>
        <v>#REF!</v>
      </c>
      <c r="E17" s="28" t="s">
        <v>64</v>
      </c>
      <c r="F17" s="30" t="e">
        <f t="shared" si="1"/>
        <v>#REF!</v>
      </c>
      <c r="H17" s="261"/>
      <c r="I17" s="54" t="s">
        <v>65</v>
      </c>
      <c r="J17" s="55" t="e">
        <f>INDEX(K17:R17,,SelectIdx)</f>
        <v>#REF!</v>
      </c>
      <c r="K17" s="57" t="s">
        <v>66</v>
      </c>
      <c r="L17" s="57" t="s">
        <v>67</v>
      </c>
      <c r="M17" s="57" t="s">
        <v>68</v>
      </c>
      <c r="N17" s="57" t="s">
        <v>69</v>
      </c>
      <c r="O17" s="60" t="s">
        <v>70</v>
      </c>
      <c r="P17" s="56" t="s">
        <v>71</v>
      </c>
      <c r="Q17" s="56" t="s">
        <v>72</v>
      </c>
      <c r="R17" s="56" t="s">
        <v>73</v>
      </c>
      <c r="S17" s="57"/>
      <c r="T17" s="58"/>
      <c r="U17" s="59"/>
    </row>
    <row r="18" spans="3:21" ht="15" customHeight="1">
      <c r="C18" s="28" t="s">
        <v>74</v>
      </c>
      <c r="D18" s="29" t="e">
        <f t="shared" si="2"/>
        <v>#REF!</v>
      </c>
      <c r="E18" s="28" t="s">
        <v>75</v>
      </c>
      <c r="F18" s="30" t="e">
        <f t="shared" si="1"/>
        <v>#REF!</v>
      </c>
      <c r="H18" s="261"/>
      <c r="I18" s="42" t="s">
        <v>76</v>
      </c>
      <c r="J18" s="61" t="e">
        <f>INDEX(K18:R18,,SelectIdx)</f>
        <v>#REF!</v>
      </c>
      <c r="K18" s="62" t="e">
        <f>EOMONTH(DATE(ActYear,K15,1),0)</f>
        <v>#REF!</v>
      </c>
      <c r="L18" s="62" t="e">
        <f t="shared" ref="L18:R18" si="9">EOMONTH(DATE(ActYear,L15,1),0)</f>
        <v>#REF!</v>
      </c>
      <c r="M18" s="62" t="e">
        <f t="shared" si="9"/>
        <v>#REF!</v>
      </c>
      <c r="N18" s="62" t="e">
        <f t="shared" si="9"/>
        <v>#REF!</v>
      </c>
      <c r="O18" s="62" t="e">
        <f t="shared" si="9"/>
        <v>#REF!</v>
      </c>
      <c r="P18" s="62" t="e">
        <f t="shared" si="9"/>
        <v>#REF!</v>
      </c>
      <c r="Q18" s="62" t="e">
        <f t="shared" si="9"/>
        <v>#REF!</v>
      </c>
      <c r="R18" s="62" t="e">
        <f t="shared" si="9"/>
        <v>#REF!</v>
      </c>
      <c r="S18" s="45"/>
      <c r="T18" s="46"/>
      <c r="U18" s="47"/>
    </row>
    <row r="19" spans="3:21" ht="14.25" customHeight="1">
      <c r="H19" s="261"/>
      <c r="I19" s="42" t="s">
        <v>77</v>
      </c>
      <c r="J19" s="43" t="e">
        <f>INDEX(K19:R19,,SelectIdx)</f>
        <v>#REF!</v>
      </c>
      <c r="K19" s="44" t="e">
        <f>K17&amp;$S19&amp;ActYear</f>
        <v>#REF!</v>
      </c>
      <c r="L19" s="44" t="e">
        <f t="shared" ref="L19:R19" si="10">L17&amp;$S19&amp;ActYear</f>
        <v>#REF!</v>
      </c>
      <c r="M19" s="44" t="e">
        <f t="shared" si="10"/>
        <v>#REF!</v>
      </c>
      <c r="N19" s="44" t="e">
        <f t="shared" si="10"/>
        <v>#REF!</v>
      </c>
      <c r="O19" s="44" t="e">
        <f t="shared" si="10"/>
        <v>#REF!</v>
      </c>
      <c r="P19" s="44" t="e">
        <f t="shared" si="10"/>
        <v>#REF!</v>
      </c>
      <c r="Q19" s="44" t="e">
        <f t="shared" si="10"/>
        <v>#REF!</v>
      </c>
      <c r="R19" s="44" t="e">
        <f t="shared" si="10"/>
        <v>#REF!</v>
      </c>
      <c r="S19" s="45" t="s">
        <v>43</v>
      </c>
      <c r="T19" s="46"/>
      <c r="U19" s="47"/>
    </row>
    <row r="20" spans="3:21" ht="15" customHeight="1" thickBot="1">
      <c r="C20" s="63" t="s">
        <v>78</v>
      </c>
      <c r="D20" s="64" t="e">
        <f>"H1 "&amp;ActYear</f>
        <v>#REF!</v>
      </c>
      <c r="H20" s="261"/>
      <c r="I20" s="48" t="s">
        <v>79</v>
      </c>
      <c r="J20" s="49" t="e">
        <f t="shared" si="0"/>
        <v>#REF!</v>
      </c>
      <c r="K20" s="50" t="e">
        <f t="shared" ref="K20:R20" si="11">K17&amp;$S20&amp;ActY</f>
        <v>#REF!</v>
      </c>
      <c r="L20" s="50" t="e">
        <f t="shared" si="11"/>
        <v>#REF!</v>
      </c>
      <c r="M20" s="50" t="e">
        <f t="shared" si="11"/>
        <v>#REF!</v>
      </c>
      <c r="N20" s="50" t="e">
        <f t="shared" si="11"/>
        <v>#REF!</v>
      </c>
      <c r="O20" s="50" t="e">
        <f t="shared" si="11"/>
        <v>#REF!</v>
      </c>
      <c r="P20" s="50" t="e">
        <f t="shared" si="11"/>
        <v>#REF!</v>
      </c>
      <c r="Q20" s="50" t="e">
        <f t="shared" si="11"/>
        <v>#REF!</v>
      </c>
      <c r="R20" s="50" t="e">
        <f t="shared" si="11"/>
        <v>#REF!</v>
      </c>
      <c r="S20" s="51" t="s">
        <v>43</v>
      </c>
      <c r="T20" s="52"/>
      <c r="U20" s="53"/>
    </row>
    <row r="21" spans="3:21" ht="14.25" customHeight="1">
      <c r="C21" s="63" t="s">
        <v>80</v>
      </c>
      <c r="D21" s="64" t="e">
        <f>"H1 "&amp;ActYear_m1Y</f>
        <v>#REF!</v>
      </c>
      <c r="H21" s="261"/>
      <c r="I21" s="54" t="s">
        <v>81</v>
      </c>
      <c r="J21" s="55" t="e">
        <f>INDEX(K21:R21,,SelectIdx)</f>
        <v>#REF!</v>
      </c>
      <c r="K21" s="65" t="e">
        <f>K23&amp;$S21&amp;ActYear</f>
        <v>#REF!</v>
      </c>
      <c r="L21" s="65" t="e">
        <f t="shared" ref="L21:R21" si="12">L23&amp;$S21&amp;ActYear</f>
        <v>#REF!</v>
      </c>
      <c r="M21" s="65" t="e">
        <f t="shared" si="12"/>
        <v>#REF!</v>
      </c>
      <c r="N21" s="65" t="e">
        <f t="shared" si="12"/>
        <v>#REF!</v>
      </c>
      <c r="O21" s="65" t="e">
        <f t="shared" si="12"/>
        <v>#REF!</v>
      </c>
      <c r="P21" s="65" t="e">
        <f t="shared" si="12"/>
        <v>#REF!</v>
      </c>
      <c r="Q21" s="65" t="e">
        <f t="shared" si="12"/>
        <v>#REF!</v>
      </c>
      <c r="R21" s="65" t="e">
        <f t="shared" si="12"/>
        <v>#REF!</v>
      </c>
      <c r="S21" s="57" t="s">
        <v>43</v>
      </c>
      <c r="T21" s="58"/>
      <c r="U21" s="59"/>
    </row>
    <row r="22" spans="3:21" ht="15" customHeight="1" thickBot="1">
      <c r="H22" s="261"/>
      <c r="I22" s="48" t="s">
        <v>82</v>
      </c>
      <c r="J22" s="49" t="e">
        <f>INDEX(K22:R22,,SelectIdx)</f>
        <v>#REF!</v>
      </c>
      <c r="K22" s="50" t="e">
        <f t="shared" ref="K22:R22" si="13">K23&amp;$S21&amp;ActY</f>
        <v>#REF!</v>
      </c>
      <c r="L22" s="50" t="e">
        <f t="shared" si="13"/>
        <v>#REF!</v>
      </c>
      <c r="M22" s="50" t="e">
        <f t="shared" si="13"/>
        <v>#REF!</v>
      </c>
      <c r="N22" s="50" t="e">
        <f t="shared" si="13"/>
        <v>#REF!</v>
      </c>
      <c r="O22" s="50" t="e">
        <f t="shared" si="13"/>
        <v>#REF!</v>
      </c>
      <c r="P22" s="50" t="e">
        <f t="shared" si="13"/>
        <v>#REF!</v>
      </c>
      <c r="Q22" s="50" t="e">
        <f t="shared" si="13"/>
        <v>#REF!</v>
      </c>
      <c r="R22" s="50" t="e">
        <f t="shared" si="13"/>
        <v>#REF!</v>
      </c>
      <c r="S22" s="51"/>
      <c r="T22" s="52"/>
      <c r="U22" s="53"/>
    </row>
    <row r="23" spans="3:21" ht="14.25" customHeight="1">
      <c r="C23" s="63" t="s">
        <v>83</v>
      </c>
      <c r="D23" s="66" t="s">
        <v>84</v>
      </c>
      <c r="E23" s="67" t="s">
        <v>85</v>
      </c>
      <c r="F23" s="68" t="e">
        <f>IF(INDEX($D23:$E23,,SelLngNo)=0,"",INDEX($D23:$E23,,SelLngNo))&amp;" "&amp;ActYear</f>
        <v>#REF!</v>
      </c>
      <c r="H23" s="261"/>
      <c r="I23" s="54" t="s">
        <v>86</v>
      </c>
      <c r="J23" s="55" t="e">
        <f t="shared" si="0"/>
        <v>#REF!</v>
      </c>
      <c r="K23" s="57" t="s">
        <v>87</v>
      </c>
      <c r="L23" s="57" t="s">
        <v>88</v>
      </c>
      <c r="M23" s="57" t="s">
        <v>89</v>
      </c>
      <c r="N23" s="57" t="s">
        <v>90</v>
      </c>
      <c r="O23" s="57" t="s">
        <v>91</v>
      </c>
      <c r="P23" s="57" t="s">
        <v>92</v>
      </c>
      <c r="Q23" s="57" t="s">
        <v>93</v>
      </c>
      <c r="R23" s="57" t="s">
        <v>94</v>
      </c>
      <c r="S23" s="57"/>
      <c r="T23" s="58"/>
      <c r="U23" s="59"/>
    </row>
    <row r="24" spans="3:21" ht="14.25" customHeight="1">
      <c r="C24" s="63" t="s">
        <v>95</v>
      </c>
      <c r="D24" s="66" t="s">
        <v>84</v>
      </c>
      <c r="E24" s="67" t="s">
        <v>85</v>
      </c>
      <c r="F24" s="68" t="e">
        <f>IF(INDEX($D24:$E24,,SelLngNo)=0,"",INDEX($D24:$E24,,SelLngNo))&amp;" "&amp;ActYear_m1Y</f>
        <v>#REF!</v>
      </c>
      <c r="H24" s="261"/>
      <c r="I24" s="42" t="s">
        <v>96</v>
      </c>
      <c r="J24" s="43" t="e">
        <f t="shared" si="0"/>
        <v>#REF!</v>
      </c>
      <c r="K24" s="45" t="s">
        <v>87</v>
      </c>
      <c r="L24" s="45" t="s">
        <v>97</v>
      </c>
      <c r="M24" s="45" t="s">
        <v>98</v>
      </c>
      <c r="N24" s="45" t="s">
        <v>84</v>
      </c>
      <c r="O24" s="45" t="s">
        <v>91</v>
      </c>
      <c r="P24" s="45" t="s">
        <v>99</v>
      </c>
      <c r="Q24" s="45" t="s">
        <v>100</v>
      </c>
      <c r="R24" s="45" t="s">
        <v>85</v>
      </c>
      <c r="S24" s="45"/>
      <c r="T24" s="46"/>
      <c r="U24" s="47"/>
    </row>
    <row r="25" spans="3:21" ht="14.25" customHeight="1">
      <c r="C25" s="63" t="s">
        <v>101</v>
      </c>
      <c r="D25" s="66" t="s">
        <v>102</v>
      </c>
      <c r="E25" s="67" t="s">
        <v>103</v>
      </c>
      <c r="F25" s="68" t="str">
        <f>IF(INDEX($D25:$E25,,SelLngNo)=0,"",INDEX($D25:$E25,,SelLngNo))</f>
        <v>LTM</v>
      </c>
      <c r="H25" s="261"/>
      <c r="I25" s="37" t="s">
        <v>104</v>
      </c>
      <c r="J25" s="43" t="e">
        <f t="shared" si="0"/>
        <v>#REF!</v>
      </c>
      <c r="K25" s="39" t="s">
        <v>105</v>
      </c>
      <c r="L25" s="39" t="s">
        <v>106</v>
      </c>
      <c r="M25" s="39" t="s">
        <v>107</v>
      </c>
      <c r="N25" s="39" t="s">
        <v>108</v>
      </c>
      <c r="O25" s="39" t="s">
        <v>109</v>
      </c>
      <c r="P25" s="39" t="s">
        <v>110</v>
      </c>
      <c r="Q25" s="39" t="s">
        <v>111</v>
      </c>
      <c r="R25" s="39" t="s">
        <v>112</v>
      </c>
      <c r="S25" s="39"/>
      <c r="T25" s="40"/>
      <c r="U25" s="69"/>
    </row>
    <row r="26" spans="3:21" ht="15" customHeight="1" thickBot="1">
      <c r="C26" s="63"/>
      <c r="D26" s="66"/>
      <c r="E26" s="67"/>
      <c r="F26" s="68"/>
      <c r="H26" s="262"/>
      <c r="I26" s="37" t="s">
        <v>113</v>
      </c>
      <c r="J26" s="43" t="e">
        <f t="shared" si="0"/>
        <v>#REF!</v>
      </c>
      <c r="K26" s="39" t="s">
        <v>105</v>
      </c>
      <c r="L26" s="39" t="s">
        <v>114</v>
      </c>
      <c r="M26" s="39" t="s">
        <v>115</v>
      </c>
      <c r="N26" s="39" t="s">
        <v>116</v>
      </c>
      <c r="O26" s="39" t="s">
        <v>109</v>
      </c>
      <c r="P26" s="39" t="s">
        <v>117</v>
      </c>
      <c r="Q26" s="39" t="s">
        <v>118</v>
      </c>
      <c r="R26" s="39" t="s">
        <v>119</v>
      </c>
      <c r="S26" s="39"/>
      <c r="T26" s="40"/>
      <c r="U26" s="69"/>
    </row>
    <row r="27" spans="3:21" ht="13.5" customHeight="1" thickTop="1">
      <c r="C27" s="63" t="s">
        <v>120</v>
      </c>
      <c r="D27" s="66" t="s">
        <v>84</v>
      </c>
      <c r="E27" s="67" t="s">
        <v>85</v>
      </c>
      <c r="F27" s="68" t="str">
        <f>IF(INDEX($D27:$E27,,SelLngNo)=0,"",INDEX($D27:$E27,,SelLngNo))</f>
        <v>Jan-Dec</v>
      </c>
      <c r="H27" s="260" t="s">
        <v>121</v>
      </c>
      <c r="I27" s="70" t="s">
        <v>122</v>
      </c>
      <c r="J27" s="71" t="e">
        <f>INDEX(K27:R27,,SelectIdx)</f>
        <v>#REF!</v>
      </c>
      <c r="K27" s="72">
        <f>N9</f>
        <v>4</v>
      </c>
      <c r="L27" s="72">
        <f>K9</f>
        <v>1</v>
      </c>
      <c r="M27" s="72">
        <f>L9</f>
        <v>2</v>
      </c>
      <c r="N27" s="72">
        <f>M9</f>
        <v>3</v>
      </c>
      <c r="O27" s="72">
        <f>R9</f>
        <v>4</v>
      </c>
      <c r="P27" s="72">
        <f>O9</f>
        <v>1</v>
      </c>
      <c r="Q27" s="72">
        <f>P9</f>
        <v>2</v>
      </c>
      <c r="R27" s="72">
        <f>Q9</f>
        <v>3</v>
      </c>
      <c r="S27" s="72" t="str">
        <f t="shared" ref="S27:S42" si="14">IF(S9="","",S9)</f>
        <v/>
      </c>
      <c r="T27" s="73"/>
      <c r="U27" s="74"/>
    </row>
    <row r="28" spans="3:21" ht="14.25" customHeight="1">
      <c r="C28" s="63" t="s">
        <v>123</v>
      </c>
      <c r="D28" s="75" t="s">
        <v>69</v>
      </c>
      <c r="E28" s="76" t="s">
        <v>73</v>
      </c>
      <c r="F28" s="68" t="str">
        <f>IF(INDEX($D28:$E28,,SelLngNo)=0,"",INDEX($D28:$E28,,SelLngNo))</f>
        <v>Dec 31</v>
      </c>
      <c r="H28" s="261"/>
      <c r="I28" s="42" t="s">
        <v>124</v>
      </c>
      <c r="J28" s="43" t="e">
        <f t="shared" si="0"/>
        <v>#REF!</v>
      </c>
      <c r="K28" s="44" t="str">
        <f t="shared" ref="K28:R28" si="15">"Q"&amp;K27</f>
        <v>Q4</v>
      </c>
      <c r="L28" s="44" t="str">
        <f t="shared" si="15"/>
        <v>Q1</v>
      </c>
      <c r="M28" s="44" t="str">
        <f t="shared" si="15"/>
        <v>Q2</v>
      </c>
      <c r="N28" s="44" t="str">
        <f t="shared" si="15"/>
        <v>Q3</v>
      </c>
      <c r="O28" s="44" t="str">
        <f t="shared" si="15"/>
        <v>Q4</v>
      </c>
      <c r="P28" s="44" t="str">
        <f t="shared" si="15"/>
        <v>Q1</v>
      </c>
      <c r="Q28" s="44" t="str">
        <f t="shared" si="15"/>
        <v>Q2</v>
      </c>
      <c r="R28" s="44" t="str">
        <f t="shared" si="15"/>
        <v>Q3</v>
      </c>
      <c r="S28" s="44" t="str">
        <f t="shared" si="14"/>
        <v/>
      </c>
      <c r="T28" s="77"/>
      <c r="U28" s="78"/>
    </row>
    <row r="29" spans="3:21" ht="14.25" customHeight="1">
      <c r="C29" s="63" t="s">
        <v>125</v>
      </c>
      <c r="D29" s="79" t="e">
        <f>FullYearBrDay&amp;" "&amp;ActYear</f>
        <v>#REF!</v>
      </c>
      <c r="E29" s="67" t="e">
        <f>FullYearBrDay&amp;" "&amp;ActYear</f>
        <v>#REF!</v>
      </c>
      <c r="F29" s="80" t="e">
        <f t="shared" ref="F29:F34" si="16">IF(INDEX($D29:$E29,,SelLngNo)=0,"",INDEX($D29:$E29,,SelLngNo))</f>
        <v>#REF!</v>
      </c>
      <c r="H29" s="261"/>
      <c r="I29" s="42" t="s">
        <v>126</v>
      </c>
      <c r="J29" s="43" t="e">
        <f t="shared" si="0"/>
        <v>#REF!</v>
      </c>
      <c r="K29" s="44" t="e">
        <f>K28&amp;$S29&amp;ActYear_m1Y</f>
        <v>#REF!</v>
      </c>
      <c r="L29" s="44" t="e">
        <f>L28&amp;$S29&amp;SelYear</f>
        <v>#REF!</v>
      </c>
      <c r="M29" s="44" t="e">
        <f>M28&amp;$S29&amp;SelYear</f>
        <v>#REF!</v>
      </c>
      <c r="N29" s="44" t="e">
        <f>N28&amp;$S29&amp;SelYear</f>
        <v>#REF!</v>
      </c>
      <c r="O29" s="44" t="e">
        <f>O28&amp;$S29&amp;ActYear_m1Y</f>
        <v>#REF!</v>
      </c>
      <c r="P29" s="44" t="e">
        <f>P28&amp;$S29&amp;SelYear</f>
        <v>#REF!</v>
      </c>
      <c r="Q29" s="44" t="e">
        <f>Q28&amp;$S29&amp;SelYear</f>
        <v>#REF!</v>
      </c>
      <c r="R29" s="44" t="e">
        <f>R28&amp;$S29&amp;SelYear</f>
        <v>#REF!</v>
      </c>
      <c r="S29" s="44" t="str">
        <f t="shared" si="14"/>
        <v xml:space="preserve"> </v>
      </c>
      <c r="T29" s="77"/>
      <c r="U29" s="78"/>
    </row>
    <row r="30" spans="3:21" ht="14.25" customHeight="1">
      <c r="C30" s="63" t="s">
        <v>127</v>
      </c>
      <c r="D30" s="66" t="s">
        <v>84</v>
      </c>
      <c r="E30" s="67" t="s">
        <v>85</v>
      </c>
      <c r="F30" s="68" t="str">
        <f t="shared" si="16"/>
        <v>Jan-Dec</v>
      </c>
      <c r="H30" s="261"/>
      <c r="I30" s="42" t="s">
        <v>128</v>
      </c>
      <c r="J30" s="43" t="e">
        <f t="shared" si="0"/>
        <v>#REF!</v>
      </c>
      <c r="K30" s="44" t="e">
        <f>K28&amp;$S30&amp;ActY_m1Y</f>
        <v>#REF!</v>
      </c>
      <c r="L30" s="44" t="e">
        <f>L28&amp;$S30&amp;ActY</f>
        <v>#REF!</v>
      </c>
      <c r="M30" s="44" t="e">
        <f>M28&amp;$S30&amp;ActY</f>
        <v>#REF!</v>
      </c>
      <c r="N30" s="44" t="e">
        <f>N28&amp;$S30&amp;ActY</f>
        <v>#REF!</v>
      </c>
      <c r="O30" s="44" t="e">
        <f>O28&amp;$S30&amp;ActY_m1Y</f>
        <v>#REF!</v>
      </c>
      <c r="P30" s="44" t="e">
        <f>P28&amp;$S30&amp;ActY</f>
        <v>#REF!</v>
      </c>
      <c r="Q30" s="44" t="e">
        <f>Q28&amp;$S30&amp;ActY</f>
        <v>#REF!</v>
      </c>
      <c r="R30" s="44" t="e">
        <f>R28&amp;$S30&amp;ActY</f>
        <v>#REF!</v>
      </c>
      <c r="S30" s="44" t="str">
        <f t="shared" si="14"/>
        <v xml:space="preserve"> </v>
      </c>
      <c r="T30" s="77"/>
      <c r="U30" s="78"/>
    </row>
    <row r="31" spans="3:21" ht="14.25" customHeight="1">
      <c r="C31" s="63" t="s">
        <v>129</v>
      </c>
      <c r="D31" s="66" t="s">
        <v>84</v>
      </c>
      <c r="E31" s="67" t="s">
        <v>85</v>
      </c>
      <c r="F31" s="68" t="str">
        <f t="shared" si="16"/>
        <v>Jan-Dec</v>
      </c>
      <c r="H31" s="261"/>
      <c r="I31" s="42" t="s">
        <v>130</v>
      </c>
      <c r="J31" s="43" t="e">
        <f t="shared" si="0"/>
        <v>#REF!</v>
      </c>
      <c r="K31" s="44" t="e">
        <f>K27&amp;$S31&amp;ActYear_m1Y</f>
        <v>#REF!</v>
      </c>
      <c r="L31" s="44" t="e">
        <f>L27&amp;$S31&amp;SelYear</f>
        <v>#REF!</v>
      </c>
      <c r="M31" s="44" t="e">
        <f>M27&amp;$S31&amp;SelYear</f>
        <v>#REF!</v>
      </c>
      <c r="N31" s="44" t="e">
        <f>N27&amp;$S31&amp;SelYear</f>
        <v>#REF!</v>
      </c>
      <c r="O31" s="44" t="e">
        <f>O27&amp;$S31&amp;ActYear_m1Y</f>
        <v>#REF!</v>
      </c>
      <c r="P31" s="44" t="e">
        <f>P27&amp;$S31&amp;ActYear</f>
        <v>#REF!</v>
      </c>
      <c r="Q31" s="44" t="e">
        <f>Q27&amp;$S31&amp;SelYear</f>
        <v>#REF!</v>
      </c>
      <c r="R31" s="44" t="e">
        <f>R27&amp;$S31&amp;SelYear</f>
        <v>#REF!</v>
      </c>
      <c r="S31" s="44" t="str">
        <f t="shared" si="14"/>
        <v xml:space="preserve"> </v>
      </c>
      <c r="T31" s="77"/>
      <c r="U31" s="78"/>
    </row>
    <row r="32" spans="3:21" ht="15" customHeight="1" thickBot="1">
      <c r="C32" s="63" t="s">
        <v>131</v>
      </c>
      <c r="D32" s="79" t="e">
        <f>DATE(ActYear_m1Y,12,31)</f>
        <v>#REF!</v>
      </c>
      <c r="E32" s="81" t="e">
        <f>DATE(ActYear_m1Y,12,31)</f>
        <v>#REF!</v>
      </c>
      <c r="F32" s="80" t="e">
        <f>IF(INDEX($D32:$E32,,SelLngNo)=0,"",INDEX($D32:$E32,,SelLngNo))</f>
        <v>#REF!</v>
      </c>
      <c r="H32" s="261"/>
      <c r="I32" s="48" t="s">
        <v>132</v>
      </c>
      <c r="J32" s="49" t="e">
        <f t="shared" si="0"/>
        <v>#REF!</v>
      </c>
      <c r="K32" s="50" t="e">
        <f>K27&amp;$S32&amp;ActY_m1Y</f>
        <v>#REF!</v>
      </c>
      <c r="L32" s="50" t="e">
        <f>L27&amp;$S32&amp;ActY</f>
        <v>#REF!</v>
      </c>
      <c r="M32" s="50" t="e">
        <f>M27&amp;$S32&amp;ActY</f>
        <v>#REF!</v>
      </c>
      <c r="N32" s="50" t="e">
        <f>N27&amp;$S32&amp;ActY</f>
        <v>#REF!</v>
      </c>
      <c r="O32" s="50" t="e">
        <f>O27&amp;$S32&amp;ActY_m1Y</f>
        <v>#REF!</v>
      </c>
      <c r="P32" s="50" t="e">
        <f>P27&amp;$S32&amp;ActY</f>
        <v>#REF!</v>
      </c>
      <c r="Q32" s="50" t="e">
        <f>Q27&amp;$S32&amp;ActY</f>
        <v>#REF!</v>
      </c>
      <c r="R32" s="50" t="e">
        <f>R27&amp;$S32&amp;ActY</f>
        <v>#REF!</v>
      </c>
      <c r="S32" s="50" t="str">
        <f t="shared" si="14"/>
        <v xml:space="preserve"> </v>
      </c>
      <c r="T32" s="82"/>
      <c r="U32" s="83"/>
    </row>
    <row r="33" spans="3:21" ht="15" customHeight="1">
      <c r="C33" s="63" t="s">
        <v>133</v>
      </c>
      <c r="D33" s="79" t="e">
        <f>DATE(ActYear_m2Y,12,31)</f>
        <v>#REF!</v>
      </c>
      <c r="E33" s="81" t="e">
        <f>DATE(ActYear_m2Y,12,31)</f>
        <v>#REF!</v>
      </c>
      <c r="F33" s="80" t="e">
        <f t="shared" si="16"/>
        <v>#REF!</v>
      </c>
      <c r="H33" s="261"/>
      <c r="I33" s="54" t="s">
        <v>134</v>
      </c>
      <c r="J33" s="55" t="e">
        <f t="shared" si="0"/>
        <v>#REF!</v>
      </c>
      <c r="K33" s="84" t="str">
        <f>N15</f>
        <v>12</v>
      </c>
      <c r="L33" s="84" t="str">
        <f>K15</f>
        <v>03</v>
      </c>
      <c r="M33" s="84" t="str">
        <f>L15</f>
        <v>06</v>
      </c>
      <c r="N33" s="84" t="str">
        <f>M15</f>
        <v>09</v>
      </c>
      <c r="O33" s="84" t="str">
        <f>R15</f>
        <v>12</v>
      </c>
      <c r="P33" s="84" t="str">
        <f>O15</f>
        <v>03</v>
      </c>
      <c r="Q33" s="84" t="str">
        <f>P15</f>
        <v>06</v>
      </c>
      <c r="R33" s="84" t="str">
        <f>Q15</f>
        <v>09</v>
      </c>
      <c r="S33" s="65" t="str">
        <f t="shared" si="14"/>
        <v/>
      </c>
      <c r="T33" s="85"/>
      <c r="U33" s="86"/>
    </row>
    <row r="34" spans="3:21" ht="18.600000000000001" thickBot="1">
      <c r="C34" s="63" t="s">
        <v>135</v>
      </c>
      <c r="D34" s="79" t="e">
        <f>DATE(ActYear_m3Y,12,31)</f>
        <v>#REF!</v>
      </c>
      <c r="E34" s="81" t="e">
        <f>DATE(ActYear_m3Y,12,31)</f>
        <v>#REF!</v>
      </c>
      <c r="F34" s="80" t="e">
        <f t="shared" si="16"/>
        <v>#REF!</v>
      </c>
      <c r="H34" s="261"/>
      <c r="I34" s="48" t="s">
        <v>136</v>
      </c>
      <c r="J34" s="49" t="e">
        <f t="shared" si="0"/>
        <v>#REF!</v>
      </c>
      <c r="K34" s="50" t="e">
        <f>ActYear_m1Y&amp;$S34&amp;K33</f>
        <v>#REF!</v>
      </c>
      <c r="L34" s="50" t="e">
        <f>ActYear&amp;$S34&amp;L33</f>
        <v>#REF!</v>
      </c>
      <c r="M34" s="50" t="e">
        <f>ActYear&amp;$S34&amp;M33</f>
        <v>#REF!</v>
      </c>
      <c r="N34" s="50" t="e">
        <f>ActYear&amp;$S34&amp;N33</f>
        <v>#REF!</v>
      </c>
      <c r="O34" s="50" t="e">
        <f>ActYear_m1Y&amp;$S34&amp;O33</f>
        <v>#REF!</v>
      </c>
      <c r="P34" s="50" t="e">
        <f>ActYear&amp;$S34&amp;P33</f>
        <v>#REF!</v>
      </c>
      <c r="Q34" s="50" t="e">
        <f>ActYear&amp;$S34&amp;Q33</f>
        <v>#REF!</v>
      </c>
      <c r="R34" s="50" t="e">
        <f>ActYear&amp;$S34&amp;R33</f>
        <v>#REF!</v>
      </c>
      <c r="S34" s="50" t="str">
        <f t="shared" si="14"/>
        <v xml:space="preserve"> </v>
      </c>
      <c r="T34" s="82"/>
      <c r="U34" s="83"/>
    </row>
    <row r="35" spans="3:21">
      <c r="D35" s="87"/>
      <c r="F35" s="87"/>
      <c r="H35" s="261"/>
      <c r="I35" s="54" t="s">
        <v>137</v>
      </c>
      <c r="J35" s="55" t="e">
        <f t="shared" si="0"/>
        <v>#REF!</v>
      </c>
      <c r="K35" s="65" t="str">
        <f>N17</f>
        <v>31 dec</v>
      </c>
      <c r="L35" s="65" t="str">
        <f>K17</f>
        <v>31 mar</v>
      </c>
      <c r="M35" s="65" t="str">
        <f>L17</f>
        <v>30 jun</v>
      </c>
      <c r="N35" s="65" t="str">
        <f>M17</f>
        <v>30 sep</v>
      </c>
      <c r="O35" s="65" t="str">
        <f>R17</f>
        <v>Dec 31</v>
      </c>
      <c r="P35" s="65" t="str">
        <f>O17</f>
        <v>Mar 31</v>
      </c>
      <c r="Q35" s="65" t="str">
        <f>P17</f>
        <v>Jun 30</v>
      </c>
      <c r="R35" s="65" t="str">
        <f>Q17</f>
        <v>Sep 30</v>
      </c>
      <c r="S35" s="65" t="str">
        <f t="shared" si="14"/>
        <v/>
      </c>
      <c r="T35" s="85"/>
      <c r="U35" s="86"/>
    </row>
    <row r="36" spans="3:21">
      <c r="C36" s="63" t="s">
        <v>138</v>
      </c>
      <c r="D36" s="66" t="s">
        <v>15</v>
      </c>
      <c r="E36" s="67" t="s">
        <v>19</v>
      </c>
      <c r="F36" s="68" t="str">
        <f>IF(INDEX($D36:$E36,,SelLngNo)=0,"",INDEX($D36:$E36,,SelLngNo))</f>
        <v>Full-year</v>
      </c>
      <c r="H36" s="261"/>
      <c r="I36" s="42" t="s">
        <v>139</v>
      </c>
      <c r="J36" s="61" t="e">
        <f t="shared" si="0"/>
        <v>#REF!</v>
      </c>
      <c r="K36" s="62" t="e">
        <f>EOMONTH(DATE(ActYear_m1Y,K33,1),0)</f>
        <v>#REF!</v>
      </c>
      <c r="L36" s="62" t="e">
        <f>EOMONTH(DATE(ActYear,L33,1),0)</f>
        <v>#REF!</v>
      </c>
      <c r="M36" s="62" t="e">
        <f>EOMONTH(DATE(ActYear,M33,1),0)</f>
        <v>#REF!</v>
      </c>
      <c r="N36" s="62" t="e">
        <f>EOMONTH(DATE(ActYear,N33,1),0)</f>
        <v>#REF!</v>
      </c>
      <c r="O36" s="62" t="e">
        <f>EOMONTH(DATE(ActYear_m1Y,O33,1),0)</f>
        <v>#REF!</v>
      </c>
      <c r="P36" s="62" t="e">
        <f>EOMONTH(DATE(ActYear,P33,1),0)</f>
        <v>#REF!</v>
      </c>
      <c r="Q36" s="62" t="e">
        <f>EOMONTH(DATE(ActYear,Q33,1),0)</f>
        <v>#REF!</v>
      </c>
      <c r="R36" s="62" t="e">
        <f>EOMONTH(DATE(ActYear,R33,1),0)</f>
        <v>#REF!</v>
      </c>
      <c r="S36" s="44" t="str">
        <f t="shared" si="14"/>
        <v/>
      </c>
      <c r="T36" s="77"/>
      <c r="U36" s="78"/>
    </row>
    <row r="37" spans="3:21">
      <c r="C37" s="63" t="s">
        <v>140</v>
      </c>
      <c r="D37" s="66" t="s">
        <v>141</v>
      </c>
      <c r="E37" s="67" t="s">
        <v>142</v>
      </c>
      <c r="F37" s="68" t="str">
        <f>IF(INDEX($D37:$E37,,SelLngNo)=0,"",INDEX($D37:$E37,,SelLngNo))</f>
        <v>Quarter</v>
      </c>
      <c r="H37" s="261"/>
      <c r="I37" s="42" t="s">
        <v>143</v>
      </c>
      <c r="J37" s="43" t="e">
        <f t="shared" si="0"/>
        <v>#REF!</v>
      </c>
      <c r="K37" s="44" t="e">
        <f>K35&amp;$S37&amp;ActYear_m1Y</f>
        <v>#REF!</v>
      </c>
      <c r="L37" s="44" t="e">
        <f>L35&amp;$S37&amp;ActYear</f>
        <v>#REF!</v>
      </c>
      <c r="M37" s="44" t="e">
        <f>M35&amp;$S37&amp;ActYear</f>
        <v>#REF!</v>
      </c>
      <c r="N37" s="44" t="e">
        <f>N35&amp;$S37&amp;ActYear</f>
        <v>#REF!</v>
      </c>
      <c r="O37" s="44" t="e">
        <f>O35&amp;$S37&amp;ActYear_m1Y</f>
        <v>#REF!</v>
      </c>
      <c r="P37" s="44" t="e">
        <f>P35&amp;$S37&amp;ActYear</f>
        <v>#REF!</v>
      </c>
      <c r="Q37" s="44" t="e">
        <f>Q35&amp;$S37&amp;ActYear</f>
        <v>#REF!</v>
      </c>
      <c r="R37" s="44" t="e">
        <f>R35&amp;$S37&amp;ActYear</f>
        <v>#REF!</v>
      </c>
      <c r="S37" s="44" t="str">
        <f t="shared" si="14"/>
        <v xml:space="preserve"> </v>
      </c>
      <c r="T37" s="77"/>
      <c r="U37" s="78"/>
    </row>
    <row r="38" spans="3:21" ht="18.600000000000001" thickBot="1">
      <c r="H38" s="261"/>
      <c r="I38" s="48" t="s">
        <v>144</v>
      </c>
      <c r="J38" s="49" t="e">
        <f t="shared" si="0"/>
        <v>#REF!</v>
      </c>
      <c r="K38" s="50" t="e">
        <f>K35&amp;$S38&amp;ActY_m1Y</f>
        <v>#REF!</v>
      </c>
      <c r="L38" s="50" t="e">
        <f>L35&amp;$S38&amp;ActY</f>
        <v>#REF!</v>
      </c>
      <c r="M38" s="50" t="e">
        <f>M35&amp;$S38&amp;ActY</f>
        <v>#REF!</v>
      </c>
      <c r="N38" s="50" t="e">
        <f>N35&amp;$S38&amp;ActY</f>
        <v>#REF!</v>
      </c>
      <c r="O38" s="50" t="e">
        <f>O35&amp;$S38&amp;ActY_m1Y</f>
        <v>#REF!</v>
      </c>
      <c r="P38" s="50" t="e">
        <f>P35&amp;$S38&amp;ActY</f>
        <v>#REF!</v>
      </c>
      <c r="Q38" s="50" t="e">
        <f>Q35&amp;$S38&amp;ActY</f>
        <v>#REF!</v>
      </c>
      <c r="R38" s="50" t="e">
        <f>R35&amp;$S38&amp;ActY</f>
        <v>#REF!</v>
      </c>
      <c r="S38" s="50" t="str">
        <f t="shared" si="14"/>
        <v xml:space="preserve"> </v>
      </c>
      <c r="T38" s="82"/>
      <c r="U38" s="83"/>
    </row>
    <row r="39" spans="3:21">
      <c r="H39" s="261"/>
      <c r="I39" s="54" t="s">
        <v>145</v>
      </c>
      <c r="J39" s="55" t="e">
        <f t="shared" si="0"/>
        <v>#REF!</v>
      </c>
      <c r="K39" s="65" t="e">
        <f>K41&amp;$S39&amp;ActYear_m1Y</f>
        <v>#REF!</v>
      </c>
      <c r="L39" s="65" t="e">
        <f>L41&amp;$S39&amp;ActYear</f>
        <v>#REF!</v>
      </c>
      <c r="M39" s="65" t="e">
        <f>M41&amp;$S39&amp;ActYear</f>
        <v>#REF!</v>
      </c>
      <c r="N39" s="65" t="e">
        <f>N41&amp;$S39&amp;ActYear</f>
        <v>#REF!</v>
      </c>
      <c r="O39" s="65" t="e">
        <f>O41&amp;$S39&amp;ActYear_m1Y</f>
        <v>#REF!</v>
      </c>
      <c r="P39" s="65" t="e">
        <f>P41&amp;$S39&amp;ActYear</f>
        <v>#REF!</v>
      </c>
      <c r="Q39" s="65" t="e">
        <f>Q41&amp;$S39&amp;ActYear</f>
        <v>#REF!</v>
      </c>
      <c r="R39" s="65" t="e">
        <f>R41&amp;$S39&amp;ActYear</f>
        <v>#REF!</v>
      </c>
      <c r="S39" s="65" t="str">
        <f t="shared" si="14"/>
        <v xml:space="preserve"> </v>
      </c>
      <c r="T39" s="85"/>
      <c r="U39" s="86"/>
    </row>
    <row r="40" spans="3:21" ht="18.600000000000001" thickBot="1">
      <c r="H40" s="261"/>
      <c r="I40" s="48" t="s">
        <v>146</v>
      </c>
      <c r="J40" s="49" t="e">
        <f t="shared" si="0"/>
        <v>#REF!</v>
      </c>
      <c r="K40" s="50" t="e">
        <f>K41&amp;$S39&amp;ActY_m1Y</f>
        <v>#REF!</v>
      </c>
      <c r="L40" s="50" t="e">
        <f>L41&amp;$S39&amp;ActY</f>
        <v>#REF!</v>
      </c>
      <c r="M40" s="50" t="e">
        <f>M41&amp;$S39&amp;ActY</f>
        <v>#REF!</v>
      </c>
      <c r="N40" s="50" t="e">
        <f>N41&amp;$S39&amp;ActY</f>
        <v>#REF!</v>
      </c>
      <c r="O40" s="50" t="e">
        <f>O41&amp;$S39&amp;ActY_m1Y</f>
        <v>#REF!</v>
      </c>
      <c r="P40" s="50" t="e">
        <f>P41&amp;$S39&amp;ActY</f>
        <v>#REF!</v>
      </c>
      <c r="Q40" s="50" t="e">
        <f>Q41&amp;$S39&amp;ActY</f>
        <v>#REF!</v>
      </c>
      <c r="R40" s="50" t="e">
        <f>R41&amp;$S39&amp;ActY</f>
        <v>#REF!</v>
      </c>
      <c r="S40" s="50" t="str">
        <f t="shared" si="14"/>
        <v/>
      </c>
      <c r="T40" s="82"/>
      <c r="U40" s="83"/>
    </row>
    <row r="41" spans="3:21">
      <c r="H41" s="261"/>
      <c r="I41" s="54" t="s">
        <v>147</v>
      </c>
      <c r="J41" s="55" t="e">
        <f t="shared" ref="J41:J72" si="17">INDEX(K41:R41,,SelectIdx)</f>
        <v>#REF!</v>
      </c>
      <c r="K41" s="65" t="str">
        <f>N23</f>
        <v>Okt-dec</v>
      </c>
      <c r="L41" s="65" t="str">
        <f t="shared" ref="L41:N42" si="18">K23</f>
        <v>Jan-mar</v>
      </c>
      <c r="M41" s="65" t="str">
        <f t="shared" si="18"/>
        <v>Apr-jun</v>
      </c>
      <c r="N41" s="65" t="str">
        <f t="shared" si="18"/>
        <v>Jul-sep</v>
      </c>
      <c r="O41" s="65" t="str">
        <f>R23</f>
        <v>Oct-Dec</v>
      </c>
      <c r="P41" s="65" t="str">
        <f t="shared" ref="P41:R42" si="19">O23</f>
        <v>Jan-Mar</v>
      </c>
      <c r="Q41" s="65" t="str">
        <f t="shared" si="19"/>
        <v>Apr-Jun</v>
      </c>
      <c r="R41" s="65" t="str">
        <f t="shared" si="19"/>
        <v>Jul-Sep</v>
      </c>
      <c r="S41" s="65" t="str">
        <f t="shared" si="14"/>
        <v/>
      </c>
      <c r="T41" s="85"/>
      <c r="U41" s="86"/>
    </row>
    <row r="42" spans="3:21" ht="18.600000000000001" thickBot="1">
      <c r="H42" s="262"/>
      <c r="I42" s="88" t="s">
        <v>148</v>
      </c>
      <c r="J42" s="89" t="e">
        <f t="shared" si="17"/>
        <v>#REF!</v>
      </c>
      <c r="K42" s="90" t="str">
        <f>N24</f>
        <v>Jan-dec</v>
      </c>
      <c r="L42" s="90" t="str">
        <f t="shared" si="18"/>
        <v>Jan-mar</v>
      </c>
      <c r="M42" s="90" t="str">
        <f t="shared" si="18"/>
        <v>Jan-jun</v>
      </c>
      <c r="N42" s="90" t="str">
        <f t="shared" si="18"/>
        <v>Jan-sep</v>
      </c>
      <c r="O42" s="90" t="str">
        <f>R24</f>
        <v>Jan-Dec</v>
      </c>
      <c r="P42" s="90" t="str">
        <f t="shared" si="19"/>
        <v>Jan-Mar</v>
      </c>
      <c r="Q42" s="90" t="str">
        <f t="shared" si="19"/>
        <v>Jan-Jun</v>
      </c>
      <c r="R42" s="90" t="str">
        <f t="shared" si="19"/>
        <v>Jan-Sep</v>
      </c>
      <c r="S42" s="90" t="str">
        <f t="shared" si="14"/>
        <v/>
      </c>
      <c r="T42" s="91"/>
      <c r="U42" s="92"/>
    </row>
    <row r="43" spans="3:21" ht="13.5" customHeight="1" thickTop="1">
      <c r="H43" s="260" t="s">
        <v>149</v>
      </c>
      <c r="I43" s="70" t="s">
        <v>150</v>
      </c>
      <c r="J43" s="71" t="e">
        <f t="shared" si="17"/>
        <v>#REF!</v>
      </c>
      <c r="K43" s="72">
        <f>N27</f>
        <v>3</v>
      </c>
      <c r="L43" s="72">
        <f>K27</f>
        <v>4</v>
      </c>
      <c r="M43" s="72">
        <f>L27</f>
        <v>1</v>
      </c>
      <c r="N43" s="72">
        <f>M27</f>
        <v>2</v>
      </c>
      <c r="O43" s="72">
        <f>R27</f>
        <v>3</v>
      </c>
      <c r="P43" s="72">
        <f>O27</f>
        <v>4</v>
      </c>
      <c r="Q43" s="72">
        <f>P27</f>
        <v>1</v>
      </c>
      <c r="R43" s="72">
        <f>Q27</f>
        <v>2</v>
      </c>
      <c r="S43" s="72" t="str">
        <f t="shared" ref="S43:S106" si="20">IF(S27="","",S27)</f>
        <v/>
      </c>
      <c r="T43" s="73"/>
      <c r="U43" s="74"/>
    </row>
    <row r="44" spans="3:21">
      <c r="E44" s="93"/>
      <c r="H44" s="261"/>
      <c r="I44" s="42" t="s">
        <v>151</v>
      </c>
      <c r="J44" s="43" t="e">
        <f t="shared" si="17"/>
        <v>#REF!</v>
      </c>
      <c r="K44" s="44" t="str">
        <f t="shared" ref="K44:R44" si="21">"Q"&amp;K43</f>
        <v>Q3</v>
      </c>
      <c r="L44" s="44" t="str">
        <f t="shared" si="21"/>
        <v>Q4</v>
      </c>
      <c r="M44" s="44" t="str">
        <f t="shared" si="21"/>
        <v>Q1</v>
      </c>
      <c r="N44" s="44" t="str">
        <f t="shared" si="21"/>
        <v>Q2</v>
      </c>
      <c r="O44" s="44" t="str">
        <f t="shared" si="21"/>
        <v>Q3</v>
      </c>
      <c r="P44" s="44" t="str">
        <f t="shared" si="21"/>
        <v>Q4</v>
      </c>
      <c r="Q44" s="44" t="str">
        <f t="shared" si="21"/>
        <v>Q1</v>
      </c>
      <c r="R44" s="44" t="str">
        <f t="shared" si="21"/>
        <v>Q2</v>
      </c>
      <c r="S44" s="44" t="str">
        <f t="shared" si="20"/>
        <v/>
      </c>
      <c r="T44" s="77"/>
      <c r="U44" s="78"/>
    </row>
    <row r="45" spans="3:21">
      <c r="E45" s="93"/>
      <c r="H45" s="261"/>
      <c r="I45" s="42" t="s">
        <v>152</v>
      </c>
      <c r="J45" s="43" t="e">
        <f t="shared" si="17"/>
        <v>#REF!</v>
      </c>
      <c r="K45" s="44" t="e">
        <f>K44&amp;$S45&amp;ActYear_m1Y</f>
        <v>#REF!</v>
      </c>
      <c r="L45" s="44" t="e">
        <f t="shared" ref="L45:N59" si="22">K29</f>
        <v>#REF!</v>
      </c>
      <c r="M45" s="44" t="e">
        <f t="shared" si="22"/>
        <v>#REF!</v>
      </c>
      <c r="N45" s="44" t="e">
        <f t="shared" si="22"/>
        <v>#REF!</v>
      </c>
      <c r="O45" s="44" t="e">
        <f>O44&amp;$S45&amp;ActYear_m1Y</f>
        <v>#REF!</v>
      </c>
      <c r="P45" s="44" t="e">
        <f>O29</f>
        <v>#REF!</v>
      </c>
      <c r="Q45" s="44" t="e">
        <f>P29</f>
        <v>#REF!</v>
      </c>
      <c r="R45" s="44" t="e">
        <f>Q29</f>
        <v>#REF!</v>
      </c>
      <c r="S45" s="44" t="str">
        <f t="shared" si="20"/>
        <v xml:space="preserve"> </v>
      </c>
      <c r="T45" s="77"/>
      <c r="U45" s="78"/>
    </row>
    <row r="46" spans="3:21">
      <c r="E46" s="93"/>
      <c r="H46" s="261"/>
      <c r="I46" s="42" t="s">
        <v>153</v>
      </c>
      <c r="J46" s="43" t="e">
        <f t="shared" si="17"/>
        <v>#REF!</v>
      </c>
      <c r="K46" s="44" t="e">
        <f>K44&amp;$S46&amp;ActY_m1Y</f>
        <v>#REF!</v>
      </c>
      <c r="L46" s="44" t="e">
        <f t="shared" si="22"/>
        <v>#REF!</v>
      </c>
      <c r="M46" s="44" t="e">
        <f t="shared" si="22"/>
        <v>#REF!</v>
      </c>
      <c r="N46" s="44" t="e">
        <f t="shared" si="22"/>
        <v>#REF!</v>
      </c>
      <c r="O46" s="44" t="e">
        <f>O44&amp;$S46&amp;ActY_m1Y</f>
        <v>#REF!</v>
      </c>
      <c r="P46" s="44" t="e">
        <f>O30</f>
        <v>#REF!</v>
      </c>
      <c r="Q46" s="44" t="e">
        <f>P29</f>
        <v>#REF!</v>
      </c>
      <c r="R46" s="44" t="e">
        <f>Q29</f>
        <v>#REF!</v>
      </c>
      <c r="S46" s="44" t="str">
        <f t="shared" si="20"/>
        <v xml:space="preserve"> </v>
      </c>
      <c r="T46" s="77"/>
      <c r="U46" s="78"/>
    </row>
    <row r="47" spans="3:21">
      <c r="E47" s="93"/>
      <c r="H47" s="261"/>
      <c r="I47" s="42" t="s">
        <v>154</v>
      </c>
      <c r="J47" s="43" t="e">
        <f t="shared" si="17"/>
        <v>#REF!</v>
      </c>
      <c r="K47" s="44" t="e">
        <f>K43&amp;$S47&amp;ActYear_m1Y</f>
        <v>#REF!</v>
      </c>
      <c r="L47" s="44" t="e">
        <f t="shared" si="22"/>
        <v>#REF!</v>
      </c>
      <c r="M47" s="44" t="e">
        <f t="shared" si="22"/>
        <v>#REF!</v>
      </c>
      <c r="N47" s="44" t="e">
        <f t="shared" si="22"/>
        <v>#REF!</v>
      </c>
      <c r="O47" s="44" t="e">
        <f>O43&amp;$S47&amp;ActYear_m1Y</f>
        <v>#REF!</v>
      </c>
      <c r="P47" s="44" t="e">
        <f>O31</f>
        <v>#REF!</v>
      </c>
      <c r="Q47" s="44" t="e">
        <f t="shared" ref="Q47:R49" si="23">P31</f>
        <v>#REF!</v>
      </c>
      <c r="R47" s="44" t="e">
        <f t="shared" si="23"/>
        <v>#REF!</v>
      </c>
      <c r="S47" s="44" t="str">
        <f t="shared" si="20"/>
        <v xml:space="preserve"> </v>
      </c>
      <c r="T47" s="77"/>
      <c r="U47" s="78"/>
    </row>
    <row r="48" spans="3:21" ht="18.600000000000001" thickBot="1">
      <c r="E48" s="93"/>
      <c r="H48" s="261"/>
      <c r="I48" s="48" t="s">
        <v>155</v>
      </c>
      <c r="J48" s="49" t="e">
        <f t="shared" si="17"/>
        <v>#REF!</v>
      </c>
      <c r="K48" s="50" t="e">
        <f>K43&amp;$S48&amp;ActY_m1Y</f>
        <v>#REF!</v>
      </c>
      <c r="L48" s="50" t="e">
        <f t="shared" si="22"/>
        <v>#REF!</v>
      </c>
      <c r="M48" s="50" t="e">
        <f t="shared" si="22"/>
        <v>#REF!</v>
      </c>
      <c r="N48" s="50" t="e">
        <f t="shared" si="22"/>
        <v>#REF!</v>
      </c>
      <c r="O48" s="50" t="e">
        <f>O43&amp;$S48&amp;ActY_m1Y</f>
        <v>#REF!</v>
      </c>
      <c r="P48" s="50" t="e">
        <f>O32</f>
        <v>#REF!</v>
      </c>
      <c r="Q48" s="50" t="e">
        <f t="shared" si="23"/>
        <v>#REF!</v>
      </c>
      <c r="R48" s="50" t="e">
        <f t="shared" si="23"/>
        <v>#REF!</v>
      </c>
      <c r="S48" s="50" t="str">
        <f t="shared" si="20"/>
        <v xml:space="preserve"> </v>
      </c>
      <c r="T48" s="82"/>
      <c r="U48" s="83"/>
    </row>
    <row r="49" spans="8:21">
      <c r="H49" s="261"/>
      <c r="I49" s="54" t="s">
        <v>156</v>
      </c>
      <c r="J49" s="55" t="e">
        <f t="shared" si="17"/>
        <v>#REF!</v>
      </c>
      <c r="K49" s="84" t="str">
        <f>N33</f>
        <v>09</v>
      </c>
      <c r="L49" s="84" t="str">
        <f t="shared" si="22"/>
        <v>12</v>
      </c>
      <c r="M49" s="84" t="str">
        <f t="shared" si="22"/>
        <v>03</v>
      </c>
      <c r="N49" s="84" t="str">
        <f t="shared" si="22"/>
        <v>06</v>
      </c>
      <c r="O49" s="84" t="str">
        <f>R33</f>
        <v>09</v>
      </c>
      <c r="P49" s="84" t="str">
        <f>O33</f>
        <v>12</v>
      </c>
      <c r="Q49" s="84" t="str">
        <f t="shared" si="23"/>
        <v>03</v>
      </c>
      <c r="R49" s="84" t="str">
        <f t="shared" si="23"/>
        <v>06</v>
      </c>
      <c r="S49" s="65" t="str">
        <f t="shared" si="20"/>
        <v/>
      </c>
      <c r="T49" s="85"/>
      <c r="U49" s="86"/>
    </row>
    <row r="50" spans="8:21" ht="18.600000000000001" thickBot="1">
      <c r="H50" s="261"/>
      <c r="I50" s="48" t="s">
        <v>157</v>
      </c>
      <c r="J50" s="49" t="e">
        <f t="shared" si="17"/>
        <v>#REF!</v>
      </c>
      <c r="K50" s="50" t="e">
        <f>ActYear_m1Y&amp;$S50&amp;K49</f>
        <v>#REF!</v>
      </c>
      <c r="L50" s="50" t="e">
        <f t="shared" si="22"/>
        <v>#REF!</v>
      </c>
      <c r="M50" s="50" t="e">
        <f t="shared" si="22"/>
        <v>#REF!</v>
      </c>
      <c r="N50" s="50" t="e">
        <f t="shared" si="22"/>
        <v>#REF!</v>
      </c>
      <c r="O50" s="50" t="e">
        <f>ActYear_m1Y&amp;$S50&amp;O49</f>
        <v>#REF!</v>
      </c>
      <c r="P50" s="50" t="e">
        <f t="shared" ref="P50:R59" si="24">O34</f>
        <v>#REF!</v>
      </c>
      <c r="Q50" s="50" t="e">
        <f t="shared" si="24"/>
        <v>#REF!</v>
      </c>
      <c r="R50" s="50" t="e">
        <f t="shared" si="24"/>
        <v>#REF!</v>
      </c>
      <c r="S50" s="50" t="str">
        <f t="shared" si="20"/>
        <v xml:space="preserve"> </v>
      </c>
      <c r="T50" s="82"/>
      <c r="U50" s="83"/>
    </row>
    <row r="51" spans="8:21">
      <c r="H51" s="261"/>
      <c r="I51" s="54" t="s">
        <v>158</v>
      </c>
      <c r="J51" s="55" t="e">
        <f t="shared" si="17"/>
        <v>#REF!</v>
      </c>
      <c r="K51" s="65" t="str">
        <f>N35</f>
        <v>30 sep</v>
      </c>
      <c r="L51" s="65" t="str">
        <f t="shared" si="22"/>
        <v>31 dec</v>
      </c>
      <c r="M51" s="65" t="str">
        <f t="shared" si="22"/>
        <v>31 mar</v>
      </c>
      <c r="N51" s="65" t="str">
        <f t="shared" si="22"/>
        <v>30 jun</v>
      </c>
      <c r="O51" s="65" t="str">
        <f>R35</f>
        <v>Sep 30</v>
      </c>
      <c r="P51" s="65" t="str">
        <f t="shared" si="24"/>
        <v>Dec 31</v>
      </c>
      <c r="Q51" s="65" t="str">
        <f t="shared" si="24"/>
        <v>Mar 31</v>
      </c>
      <c r="R51" s="65" t="str">
        <f t="shared" si="24"/>
        <v>Jun 30</v>
      </c>
      <c r="S51" s="65" t="str">
        <f t="shared" si="20"/>
        <v/>
      </c>
      <c r="T51" s="85"/>
      <c r="U51" s="86"/>
    </row>
    <row r="52" spans="8:21">
      <c r="H52" s="261"/>
      <c r="I52" s="42" t="s">
        <v>159</v>
      </c>
      <c r="J52" s="61" t="e">
        <f t="shared" si="17"/>
        <v>#REF!</v>
      </c>
      <c r="K52" s="62" t="e">
        <f>EOMONTH(DATE(ActYear_m1Y,K49,1),0)</f>
        <v>#REF!</v>
      </c>
      <c r="L52" s="62" t="e">
        <f t="shared" si="22"/>
        <v>#REF!</v>
      </c>
      <c r="M52" s="62" t="e">
        <f t="shared" si="22"/>
        <v>#REF!</v>
      </c>
      <c r="N52" s="62" t="e">
        <f t="shared" si="22"/>
        <v>#REF!</v>
      </c>
      <c r="O52" s="62" t="e">
        <f>EOMONTH(DATE(ActYear_m1Y,O49,1),0)</f>
        <v>#REF!</v>
      </c>
      <c r="P52" s="62" t="e">
        <f t="shared" si="24"/>
        <v>#REF!</v>
      </c>
      <c r="Q52" s="62" t="e">
        <f t="shared" si="24"/>
        <v>#REF!</v>
      </c>
      <c r="R52" s="62" t="e">
        <f t="shared" si="24"/>
        <v>#REF!</v>
      </c>
      <c r="S52" s="44" t="str">
        <f t="shared" si="20"/>
        <v/>
      </c>
      <c r="T52" s="77"/>
      <c r="U52" s="78"/>
    </row>
    <row r="53" spans="8:21">
      <c r="H53" s="261"/>
      <c r="I53" s="42" t="s">
        <v>160</v>
      </c>
      <c r="J53" s="43" t="e">
        <f t="shared" si="17"/>
        <v>#REF!</v>
      </c>
      <c r="K53" s="44" t="e">
        <f>K51&amp;$S53&amp;ActYear_m1Y</f>
        <v>#REF!</v>
      </c>
      <c r="L53" s="44" t="e">
        <f t="shared" si="22"/>
        <v>#REF!</v>
      </c>
      <c r="M53" s="44" t="e">
        <f t="shared" si="22"/>
        <v>#REF!</v>
      </c>
      <c r="N53" s="44" t="e">
        <f t="shared" si="22"/>
        <v>#REF!</v>
      </c>
      <c r="O53" s="44" t="e">
        <f>O51&amp;$S53&amp;ActYear_m1Y</f>
        <v>#REF!</v>
      </c>
      <c r="P53" s="44" t="e">
        <f t="shared" si="24"/>
        <v>#REF!</v>
      </c>
      <c r="Q53" s="44" t="e">
        <f t="shared" si="24"/>
        <v>#REF!</v>
      </c>
      <c r="R53" s="44" t="e">
        <f t="shared" si="24"/>
        <v>#REF!</v>
      </c>
      <c r="S53" s="44" t="str">
        <f t="shared" si="20"/>
        <v xml:space="preserve"> </v>
      </c>
      <c r="T53" s="77"/>
      <c r="U53" s="78"/>
    </row>
    <row r="54" spans="8:21" ht="18.600000000000001" thickBot="1">
      <c r="H54" s="261"/>
      <c r="I54" s="48" t="s">
        <v>161</v>
      </c>
      <c r="J54" s="49" t="e">
        <f t="shared" si="17"/>
        <v>#REF!</v>
      </c>
      <c r="K54" s="50" t="e">
        <f>K51&amp;$S54&amp;ActY_m1Y</f>
        <v>#REF!</v>
      </c>
      <c r="L54" s="50" t="e">
        <f t="shared" si="22"/>
        <v>#REF!</v>
      </c>
      <c r="M54" s="50" t="e">
        <f t="shared" si="22"/>
        <v>#REF!</v>
      </c>
      <c r="N54" s="50" t="e">
        <f t="shared" si="22"/>
        <v>#REF!</v>
      </c>
      <c r="O54" s="50" t="e">
        <f>O51&amp;$S54&amp;ActY_m1Y</f>
        <v>#REF!</v>
      </c>
      <c r="P54" s="50" t="e">
        <f t="shared" si="24"/>
        <v>#REF!</v>
      </c>
      <c r="Q54" s="50" t="e">
        <f t="shared" si="24"/>
        <v>#REF!</v>
      </c>
      <c r="R54" s="50" t="e">
        <f t="shared" si="24"/>
        <v>#REF!</v>
      </c>
      <c r="S54" s="50" t="str">
        <f t="shared" si="20"/>
        <v xml:space="preserve"> </v>
      </c>
      <c r="T54" s="82"/>
      <c r="U54" s="83"/>
    </row>
    <row r="55" spans="8:21">
      <c r="H55" s="261"/>
      <c r="I55" s="54" t="s">
        <v>162</v>
      </c>
      <c r="J55" s="55" t="e">
        <f t="shared" si="17"/>
        <v>#REF!</v>
      </c>
      <c r="K55" s="65" t="e">
        <f>K57&amp;$S55&amp;ActYear_m1Y</f>
        <v>#REF!</v>
      </c>
      <c r="L55" s="65" t="e">
        <f t="shared" si="22"/>
        <v>#REF!</v>
      </c>
      <c r="M55" s="65" t="e">
        <f t="shared" si="22"/>
        <v>#REF!</v>
      </c>
      <c r="N55" s="65" t="e">
        <f t="shared" si="22"/>
        <v>#REF!</v>
      </c>
      <c r="O55" s="65" t="e">
        <f>O57&amp;$S55&amp;ActYear_m1Y</f>
        <v>#REF!</v>
      </c>
      <c r="P55" s="65" t="e">
        <f t="shared" si="24"/>
        <v>#REF!</v>
      </c>
      <c r="Q55" s="65" t="e">
        <f t="shared" si="24"/>
        <v>#REF!</v>
      </c>
      <c r="R55" s="65" t="e">
        <f t="shared" si="24"/>
        <v>#REF!</v>
      </c>
      <c r="S55" s="65" t="str">
        <f t="shared" si="20"/>
        <v xml:space="preserve"> </v>
      </c>
      <c r="T55" s="85"/>
      <c r="U55" s="86"/>
    </row>
    <row r="56" spans="8:21" ht="18.600000000000001" thickBot="1">
      <c r="H56" s="261"/>
      <c r="I56" s="48" t="s">
        <v>163</v>
      </c>
      <c r="J56" s="49" t="e">
        <f t="shared" si="17"/>
        <v>#REF!</v>
      </c>
      <c r="K56" s="50" t="e">
        <f>K57&amp;$S55&amp;ActY_m1Y</f>
        <v>#REF!</v>
      </c>
      <c r="L56" s="50" t="e">
        <f t="shared" si="22"/>
        <v>#REF!</v>
      </c>
      <c r="M56" s="50" t="e">
        <f t="shared" si="22"/>
        <v>#REF!</v>
      </c>
      <c r="N56" s="50" t="e">
        <f t="shared" si="22"/>
        <v>#REF!</v>
      </c>
      <c r="O56" s="50" t="e">
        <f>O57&amp;$S55&amp;ActY_m1Y</f>
        <v>#REF!</v>
      </c>
      <c r="P56" s="50" t="e">
        <f t="shared" si="24"/>
        <v>#REF!</v>
      </c>
      <c r="Q56" s="50" t="e">
        <f t="shared" si="24"/>
        <v>#REF!</v>
      </c>
      <c r="R56" s="50" t="e">
        <f t="shared" si="24"/>
        <v>#REF!</v>
      </c>
      <c r="S56" s="50" t="str">
        <f t="shared" si="20"/>
        <v/>
      </c>
      <c r="T56" s="82"/>
      <c r="U56" s="83"/>
    </row>
    <row r="57" spans="8:21">
      <c r="H57" s="261"/>
      <c r="I57" s="54" t="s">
        <v>164</v>
      </c>
      <c r="J57" s="55" t="e">
        <f t="shared" si="17"/>
        <v>#REF!</v>
      </c>
      <c r="K57" s="65" t="str">
        <f>N41</f>
        <v>Jul-sep</v>
      </c>
      <c r="L57" s="65" t="str">
        <f t="shared" si="22"/>
        <v>Okt-dec</v>
      </c>
      <c r="M57" s="65" t="str">
        <f t="shared" si="22"/>
        <v>Jan-mar</v>
      </c>
      <c r="N57" s="65" t="str">
        <f t="shared" si="22"/>
        <v>Apr-jun</v>
      </c>
      <c r="O57" s="65" t="str">
        <f>R41</f>
        <v>Jul-Sep</v>
      </c>
      <c r="P57" s="65" t="str">
        <f t="shared" si="24"/>
        <v>Oct-Dec</v>
      </c>
      <c r="Q57" s="65" t="str">
        <f t="shared" si="24"/>
        <v>Jan-Mar</v>
      </c>
      <c r="R57" s="65" t="str">
        <f t="shared" si="24"/>
        <v>Apr-Jun</v>
      </c>
      <c r="S57" s="65" t="str">
        <f t="shared" si="20"/>
        <v/>
      </c>
      <c r="T57" s="85"/>
      <c r="U57" s="86"/>
    </row>
    <row r="58" spans="8:21" ht="18.600000000000001" thickBot="1">
      <c r="H58" s="262"/>
      <c r="I58" s="88" t="s">
        <v>165</v>
      </c>
      <c r="J58" s="89" t="e">
        <f t="shared" si="17"/>
        <v>#REF!</v>
      </c>
      <c r="K58" s="90" t="str">
        <f>N42</f>
        <v>Jan-sep</v>
      </c>
      <c r="L58" s="90" t="str">
        <f t="shared" si="22"/>
        <v>Jan-dec</v>
      </c>
      <c r="M58" s="90" t="str">
        <f t="shared" si="22"/>
        <v>Jan-mar</v>
      </c>
      <c r="N58" s="90" t="str">
        <f t="shared" si="22"/>
        <v>Jan-jun</v>
      </c>
      <c r="O58" s="90" t="str">
        <f>R42</f>
        <v>Jan-Sep</v>
      </c>
      <c r="P58" s="90" t="str">
        <f t="shared" si="24"/>
        <v>Jan-Dec</v>
      </c>
      <c r="Q58" s="90" t="str">
        <f t="shared" si="24"/>
        <v>Jan-Mar</v>
      </c>
      <c r="R58" s="90" t="str">
        <f t="shared" si="24"/>
        <v>Jan-Jun</v>
      </c>
      <c r="S58" s="90" t="str">
        <f t="shared" si="20"/>
        <v/>
      </c>
      <c r="T58" s="91"/>
      <c r="U58" s="92"/>
    </row>
    <row r="59" spans="8:21" ht="18.600000000000001" thickTop="1">
      <c r="H59" s="260" t="s">
        <v>166</v>
      </c>
      <c r="I59" s="70" t="s">
        <v>167</v>
      </c>
      <c r="J59" s="71" t="e">
        <f t="shared" si="17"/>
        <v>#REF!</v>
      </c>
      <c r="K59" s="72">
        <f>N43</f>
        <v>2</v>
      </c>
      <c r="L59" s="72">
        <f t="shared" si="22"/>
        <v>3</v>
      </c>
      <c r="M59" s="72">
        <f t="shared" si="22"/>
        <v>4</v>
      </c>
      <c r="N59" s="72">
        <f t="shared" si="22"/>
        <v>1</v>
      </c>
      <c r="O59" s="72">
        <f>R43</f>
        <v>2</v>
      </c>
      <c r="P59" s="72">
        <f t="shared" si="24"/>
        <v>3</v>
      </c>
      <c r="Q59" s="72">
        <f t="shared" si="24"/>
        <v>4</v>
      </c>
      <c r="R59" s="72">
        <f t="shared" si="24"/>
        <v>1</v>
      </c>
      <c r="S59" s="72" t="str">
        <f t="shared" si="20"/>
        <v/>
      </c>
      <c r="T59" s="73"/>
      <c r="U59" s="74"/>
    </row>
    <row r="60" spans="8:21">
      <c r="H60" s="261"/>
      <c r="I60" s="42" t="s">
        <v>168</v>
      </c>
      <c r="J60" s="43" t="e">
        <f t="shared" si="17"/>
        <v>#REF!</v>
      </c>
      <c r="K60" s="44" t="str">
        <f t="shared" ref="K60:R60" si="25">"Q"&amp;K59</f>
        <v>Q2</v>
      </c>
      <c r="L60" s="44" t="str">
        <f t="shared" si="25"/>
        <v>Q3</v>
      </c>
      <c r="M60" s="44" t="str">
        <f t="shared" si="25"/>
        <v>Q4</v>
      </c>
      <c r="N60" s="44" t="str">
        <f t="shared" si="25"/>
        <v>Q1</v>
      </c>
      <c r="O60" s="44" t="str">
        <f t="shared" si="25"/>
        <v>Q2</v>
      </c>
      <c r="P60" s="44" t="str">
        <f t="shared" si="25"/>
        <v>Q3</v>
      </c>
      <c r="Q60" s="44" t="str">
        <f t="shared" si="25"/>
        <v>Q4</v>
      </c>
      <c r="R60" s="44" t="str">
        <f t="shared" si="25"/>
        <v>Q1</v>
      </c>
      <c r="S60" s="44" t="str">
        <f t="shared" si="20"/>
        <v/>
      </c>
      <c r="T60" s="77"/>
      <c r="U60" s="78"/>
    </row>
    <row r="61" spans="8:21">
      <c r="H61" s="261"/>
      <c r="I61" s="42" t="s">
        <v>169</v>
      </c>
      <c r="J61" s="43" t="e">
        <f t="shared" si="17"/>
        <v>#REF!</v>
      </c>
      <c r="K61" s="44" t="e">
        <f>K60&amp;$S61&amp;ActYear_m1Y</f>
        <v>#REF!</v>
      </c>
      <c r="L61" s="44" t="e">
        <f t="shared" ref="L61:N75" si="26">K45</f>
        <v>#REF!</v>
      </c>
      <c r="M61" s="44" t="e">
        <f t="shared" si="26"/>
        <v>#REF!</v>
      </c>
      <c r="N61" s="44" t="e">
        <f t="shared" si="26"/>
        <v>#REF!</v>
      </c>
      <c r="O61" s="44" t="e">
        <f>O60&amp;$S61&amp;ActYear_m1Y</f>
        <v>#REF!</v>
      </c>
      <c r="P61" s="44" t="e">
        <f>O45</f>
        <v>#REF!</v>
      </c>
      <c r="Q61" s="44" t="e">
        <f>P45</f>
        <v>#REF!</v>
      </c>
      <c r="R61" s="44" t="e">
        <f>Q45</f>
        <v>#REF!</v>
      </c>
      <c r="S61" s="44" t="str">
        <f t="shared" si="20"/>
        <v xml:space="preserve"> </v>
      </c>
      <c r="T61" s="77"/>
      <c r="U61" s="78"/>
    </row>
    <row r="62" spans="8:21">
      <c r="H62" s="261"/>
      <c r="I62" s="42" t="s">
        <v>170</v>
      </c>
      <c r="J62" s="43" t="e">
        <f t="shared" si="17"/>
        <v>#REF!</v>
      </c>
      <c r="K62" s="44" t="e">
        <f>K60&amp;$S62&amp;ActY_m1Y</f>
        <v>#REF!</v>
      </c>
      <c r="L62" s="44" t="e">
        <f t="shared" si="26"/>
        <v>#REF!</v>
      </c>
      <c r="M62" s="44" t="e">
        <f t="shared" si="26"/>
        <v>#REF!</v>
      </c>
      <c r="N62" s="44" t="e">
        <f t="shared" si="26"/>
        <v>#REF!</v>
      </c>
      <c r="O62" s="44" t="e">
        <f>O60&amp;$S62&amp;ActY_m1Y</f>
        <v>#REF!</v>
      </c>
      <c r="P62" s="44" t="e">
        <f t="shared" ref="P62:R75" si="27">O46</f>
        <v>#REF!</v>
      </c>
      <c r="Q62" s="44" t="e">
        <f>P45</f>
        <v>#REF!</v>
      </c>
      <c r="R62" s="44" t="e">
        <f>Q45</f>
        <v>#REF!</v>
      </c>
      <c r="S62" s="44" t="str">
        <f t="shared" si="20"/>
        <v xml:space="preserve"> </v>
      </c>
      <c r="T62" s="77"/>
      <c r="U62" s="78"/>
    </row>
    <row r="63" spans="8:21">
      <c r="H63" s="261"/>
      <c r="I63" s="42" t="s">
        <v>171</v>
      </c>
      <c r="J63" s="43" t="e">
        <f t="shared" si="17"/>
        <v>#REF!</v>
      </c>
      <c r="K63" s="44" t="e">
        <f>K59&amp;$S63&amp;ActYear_m1Y</f>
        <v>#REF!</v>
      </c>
      <c r="L63" s="44" t="e">
        <f t="shared" si="26"/>
        <v>#REF!</v>
      </c>
      <c r="M63" s="44" t="e">
        <f t="shared" si="26"/>
        <v>#REF!</v>
      </c>
      <c r="N63" s="44" t="e">
        <f t="shared" si="26"/>
        <v>#REF!</v>
      </c>
      <c r="O63" s="44" t="e">
        <f>O59&amp;$S63&amp;ActYear_m1Y</f>
        <v>#REF!</v>
      </c>
      <c r="P63" s="44" t="e">
        <f t="shared" si="27"/>
        <v>#REF!</v>
      </c>
      <c r="Q63" s="44" t="e">
        <f t="shared" si="27"/>
        <v>#REF!</v>
      </c>
      <c r="R63" s="44" t="e">
        <f t="shared" si="27"/>
        <v>#REF!</v>
      </c>
      <c r="S63" s="44" t="str">
        <f t="shared" si="20"/>
        <v xml:space="preserve"> </v>
      </c>
      <c r="T63" s="77"/>
      <c r="U63" s="78"/>
    </row>
    <row r="64" spans="8:21" ht="18.600000000000001" thickBot="1">
      <c r="H64" s="261"/>
      <c r="I64" s="48" t="s">
        <v>172</v>
      </c>
      <c r="J64" s="49" t="e">
        <f t="shared" si="17"/>
        <v>#REF!</v>
      </c>
      <c r="K64" s="50" t="e">
        <f>K59&amp;$S64&amp;ActY_m1Y</f>
        <v>#REF!</v>
      </c>
      <c r="L64" s="50" t="e">
        <f t="shared" si="26"/>
        <v>#REF!</v>
      </c>
      <c r="M64" s="50" t="e">
        <f t="shared" si="26"/>
        <v>#REF!</v>
      </c>
      <c r="N64" s="50" t="e">
        <f t="shared" si="26"/>
        <v>#REF!</v>
      </c>
      <c r="O64" s="50" t="e">
        <f>O59&amp;$S64&amp;ActY_m1Y</f>
        <v>#REF!</v>
      </c>
      <c r="P64" s="50" t="e">
        <f t="shared" si="27"/>
        <v>#REF!</v>
      </c>
      <c r="Q64" s="50" t="e">
        <f t="shared" si="27"/>
        <v>#REF!</v>
      </c>
      <c r="R64" s="50" t="e">
        <f t="shared" si="27"/>
        <v>#REF!</v>
      </c>
      <c r="S64" s="50" t="str">
        <f t="shared" si="20"/>
        <v xml:space="preserve"> </v>
      </c>
      <c r="T64" s="82"/>
      <c r="U64" s="83"/>
    </row>
    <row r="65" spans="8:21">
      <c r="H65" s="261"/>
      <c r="I65" s="54" t="s">
        <v>173</v>
      </c>
      <c r="J65" s="55" t="e">
        <f t="shared" si="17"/>
        <v>#REF!</v>
      </c>
      <c r="K65" s="84" t="str">
        <f>N49</f>
        <v>06</v>
      </c>
      <c r="L65" s="84" t="str">
        <f t="shared" si="26"/>
        <v>09</v>
      </c>
      <c r="M65" s="84" t="str">
        <f t="shared" si="26"/>
        <v>12</v>
      </c>
      <c r="N65" s="84" t="str">
        <f t="shared" si="26"/>
        <v>03</v>
      </c>
      <c r="O65" s="84" t="str">
        <f>R49</f>
        <v>06</v>
      </c>
      <c r="P65" s="84" t="str">
        <f t="shared" si="27"/>
        <v>09</v>
      </c>
      <c r="Q65" s="84" t="str">
        <f t="shared" si="27"/>
        <v>12</v>
      </c>
      <c r="R65" s="84" t="str">
        <f t="shared" si="27"/>
        <v>03</v>
      </c>
      <c r="S65" s="65" t="str">
        <f t="shared" si="20"/>
        <v/>
      </c>
      <c r="T65" s="85"/>
      <c r="U65" s="86"/>
    </row>
    <row r="66" spans="8:21" ht="18.600000000000001" thickBot="1">
      <c r="H66" s="261"/>
      <c r="I66" s="48" t="s">
        <v>174</v>
      </c>
      <c r="J66" s="49" t="e">
        <f t="shared" si="17"/>
        <v>#REF!</v>
      </c>
      <c r="K66" s="50" t="e">
        <f>ActYear_m1Y&amp;$S66&amp;K65</f>
        <v>#REF!</v>
      </c>
      <c r="L66" s="50" t="e">
        <f t="shared" si="26"/>
        <v>#REF!</v>
      </c>
      <c r="M66" s="50" t="e">
        <f t="shared" si="26"/>
        <v>#REF!</v>
      </c>
      <c r="N66" s="50" t="e">
        <f t="shared" si="26"/>
        <v>#REF!</v>
      </c>
      <c r="O66" s="50" t="e">
        <f>ActYear_m1Y&amp;$S66&amp;O65</f>
        <v>#REF!</v>
      </c>
      <c r="P66" s="50" t="e">
        <f t="shared" si="27"/>
        <v>#REF!</v>
      </c>
      <c r="Q66" s="50" t="e">
        <f t="shared" si="27"/>
        <v>#REF!</v>
      </c>
      <c r="R66" s="50" t="e">
        <f t="shared" si="27"/>
        <v>#REF!</v>
      </c>
      <c r="S66" s="50" t="str">
        <f t="shared" si="20"/>
        <v xml:space="preserve"> </v>
      </c>
      <c r="T66" s="82"/>
      <c r="U66" s="83"/>
    </row>
    <row r="67" spans="8:21">
      <c r="H67" s="261"/>
      <c r="I67" s="54" t="s">
        <v>175</v>
      </c>
      <c r="J67" s="55" t="e">
        <f t="shared" si="17"/>
        <v>#REF!</v>
      </c>
      <c r="K67" s="65" t="str">
        <f>N51</f>
        <v>30 jun</v>
      </c>
      <c r="L67" s="65" t="str">
        <f t="shared" si="26"/>
        <v>30 sep</v>
      </c>
      <c r="M67" s="65" t="str">
        <f t="shared" si="26"/>
        <v>31 dec</v>
      </c>
      <c r="N67" s="65" t="str">
        <f t="shared" si="26"/>
        <v>31 mar</v>
      </c>
      <c r="O67" s="65" t="str">
        <f>R51</f>
        <v>Jun 30</v>
      </c>
      <c r="P67" s="65" t="str">
        <f t="shared" si="27"/>
        <v>Sep 30</v>
      </c>
      <c r="Q67" s="65" t="str">
        <f t="shared" si="27"/>
        <v>Dec 31</v>
      </c>
      <c r="R67" s="65" t="str">
        <f t="shared" si="27"/>
        <v>Mar 31</v>
      </c>
      <c r="S67" s="65" t="str">
        <f t="shared" si="20"/>
        <v/>
      </c>
      <c r="T67" s="85"/>
      <c r="U67" s="86"/>
    </row>
    <row r="68" spans="8:21">
      <c r="H68" s="261"/>
      <c r="I68" s="42" t="s">
        <v>176</v>
      </c>
      <c r="J68" s="61" t="e">
        <f t="shared" si="17"/>
        <v>#REF!</v>
      </c>
      <c r="K68" s="62" t="e">
        <f>EOMONTH(DATE(ActYear_m1Y,K65,1),0)</f>
        <v>#REF!</v>
      </c>
      <c r="L68" s="62" t="e">
        <f t="shared" si="26"/>
        <v>#REF!</v>
      </c>
      <c r="M68" s="62" t="e">
        <f t="shared" si="26"/>
        <v>#REF!</v>
      </c>
      <c r="N68" s="62" t="e">
        <f t="shared" si="26"/>
        <v>#REF!</v>
      </c>
      <c r="O68" s="62" t="e">
        <f>EOMONTH(DATE(ActYear_m1Y,O65,1),0)</f>
        <v>#REF!</v>
      </c>
      <c r="P68" s="62" t="e">
        <f t="shared" si="27"/>
        <v>#REF!</v>
      </c>
      <c r="Q68" s="62" t="e">
        <f t="shared" si="27"/>
        <v>#REF!</v>
      </c>
      <c r="R68" s="62" t="e">
        <f t="shared" si="27"/>
        <v>#REF!</v>
      </c>
      <c r="S68" s="44" t="str">
        <f t="shared" si="20"/>
        <v/>
      </c>
      <c r="T68" s="77"/>
      <c r="U68" s="78"/>
    </row>
    <row r="69" spans="8:21">
      <c r="H69" s="261"/>
      <c r="I69" s="42" t="s">
        <v>177</v>
      </c>
      <c r="J69" s="43" t="e">
        <f t="shared" si="17"/>
        <v>#REF!</v>
      </c>
      <c r="K69" s="44" t="e">
        <f>K67&amp;$S69&amp;ActYear_m1Y</f>
        <v>#REF!</v>
      </c>
      <c r="L69" s="44" t="e">
        <f t="shared" si="26"/>
        <v>#REF!</v>
      </c>
      <c r="M69" s="44" t="e">
        <f t="shared" si="26"/>
        <v>#REF!</v>
      </c>
      <c r="N69" s="44" t="e">
        <f t="shared" si="26"/>
        <v>#REF!</v>
      </c>
      <c r="O69" s="44" t="e">
        <f>O67&amp;$S69&amp;ActYear_m1Y</f>
        <v>#REF!</v>
      </c>
      <c r="P69" s="44" t="e">
        <f t="shared" si="27"/>
        <v>#REF!</v>
      </c>
      <c r="Q69" s="44" t="e">
        <f t="shared" si="27"/>
        <v>#REF!</v>
      </c>
      <c r="R69" s="44" t="e">
        <f t="shared" si="27"/>
        <v>#REF!</v>
      </c>
      <c r="S69" s="44" t="str">
        <f t="shared" si="20"/>
        <v xml:space="preserve"> </v>
      </c>
      <c r="T69" s="77"/>
      <c r="U69" s="78"/>
    </row>
    <row r="70" spans="8:21" ht="18.600000000000001" thickBot="1">
      <c r="H70" s="261"/>
      <c r="I70" s="48" t="s">
        <v>178</v>
      </c>
      <c r="J70" s="49" t="e">
        <f t="shared" si="17"/>
        <v>#REF!</v>
      </c>
      <c r="K70" s="50" t="e">
        <f>K67&amp;$S70&amp;ActY_m1Y</f>
        <v>#REF!</v>
      </c>
      <c r="L70" s="50" t="e">
        <f t="shared" si="26"/>
        <v>#REF!</v>
      </c>
      <c r="M70" s="50" t="e">
        <f t="shared" si="26"/>
        <v>#REF!</v>
      </c>
      <c r="N70" s="50" t="e">
        <f t="shared" si="26"/>
        <v>#REF!</v>
      </c>
      <c r="O70" s="50" t="e">
        <f>O67&amp;$S70&amp;ActY_m1Y</f>
        <v>#REF!</v>
      </c>
      <c r="P70" s="50" t="e">
        <f t="shared" si="27"/>
        <v>#REF!</v>
      </c>
      <c r="Q70" s="50" t="e">
        <f t="shared" si="27"/>
        <v>#REF!</v>
      </c>
      <c r="R70" s="50" t="e">
        <f t="shared" si="27"/>
        <v>#REF!</v>
      </c>
      <c r="S70" s="50" t="str">
        <f t="shared" si="20"/>
        <v xml:space="preserve"> </v>
      </c>
      <c r="T70" s="82"/>
      <c r="U70" s="83"/>
    </row>
    <row r="71" spans="8:21">
      <c r="H71" s="261"/>
      <c r="I71" s="54" t="s">
        <v>179</v>
      </c>
      <c r="J71" s="55" t="e">
        <f t="shared" si="17"/>
        <v>#REF!</v>
      </c>
      <c r="K71" s="65" t="e">
        <f>K73&amp;$S71&amp;ActYear_m1Y</f>
        <v>#REF!</v>
      </c>
      <c r="L71" s="65" t="e">
        <f t="shared" si="26"/>
        <v>#REF!</v>
      </c>
      <c r="M71" s="65" t="e">
        <f t="shared" si="26"/>
        <v>#REF!</v>
      </c>
      <c r="N71" s="65" t="e">
        <f t="shared" si="26"/>
        <v>#REF!</v>
      </c>
      <c r="O71" s="65" t="e">
        <f>O73&amp;$S71&amp;ActYear_m1Y</f>
        <v>#REF!</v>
      </c>
      <c r="P71" s="65" t="e">
        <f t="shared" si="27"/>
        <v>#REF!</v>
      </c>
      <c r="Q71" s="65" t="e">
        <f t="shared" si="27"/>
        <v>#REF!</v>
      </c>
      <c r="R71" s="65" t="e">
        <f t="shared" si="27"/>
        <v>#REF!</v>
      </c>
      <c r="S71" s="65" t="str">
        <f t="shared" si="20"/>
        <v xml:space="preserve"> </v>
      </c>
      <c r="T71" s="85"/>
      <c r="U71" s="86"/>
    </row>
    <row r="72" spans="8:21" ht="18.600000000000001" thickBot="1">
      <c r="H72" s="261"/>
      <c r="I72" s="48" t="s">
        <v>180</v>
      </c>
      <c r="J72" s="49" t="e">
        <f t="shared" si="17"/>
        <v>#REF!</v>
      </c>
      <c r="K72" s="50" t="e">
        <f>K73&amp;$S71&amp;ActY_m1Y</f>
        <v>#REF!</v>
      </c>
      <c r="L72" s="50" t="e">
        <f t="shared" si="26"/>
        <v>#REF!</v>
      </c>
      <c r="M72" s="50" t="e">
        <f t="shared" si="26"/>
        <v>#REF!</v>
      </c>
      <c r="N72" s="50" t="e">
        <f t="shared" si="26"/>
        <v>#REF!</v>
      </c>
      <c r="O72" s="50" t="e">
        <f>O73&amp;$S71&amp;ActY_m1Y</f>
        <v>#REF!</v>
      </c>
      <c r="P72" s="50" t="e">
        <f t="shared" si="27"/>
        <v>#REF!</v>
      </c>
      <c r="Q72" s="50" t="e">
        <f t="shared" si="27"/>
        <v>#REF!</v>
      </c>
      <c r="R72" s="50" t="e">
        <f t="shared" si="27"/>
        <v>#REF!</v>
      </c>
      <c r="S72" s="50" t="str">
        <f t="shared" si="20"/>
        <v/>
      </c>
      <c r="T72" s="82"/>
      <c r="U72" s="83"/>
    </row>
    <row r="73" spans="8:21">
      <c r="H73" s="261"/>
      <c r="I73" s="54" t="s">
        <v>181</v>
      </c>
      <c r="J73" s="55" t="e">
        <f t="shared" ref="J73:J104" si="28">INDEX(K73:R73,,SelectIdx)</f>
        <v>#REF!</v>
      </c>
      <c r="K73" s="65" t="str">
        <f>N57</f>
        <v>Apr-jun</v>
      </c>
      <c r="L73" s="65" t="str">
        <f t="shared" si="26"/>
        <v>Jul-sep</v>
      </c>
      <c r="M73" s="65" t="str">
        <f t="shared" si="26"/>
        <v>Okt-dec</v>
      </c>
      <c r="N73" s="65" t="str">
        <f t="shared" si="26"/>
        <v>Jan-mar</v>
      </c>
      <c r="O73" s="65" t="str">
        <f>R57</f>
        <v>Apr-Jun</v>
      </c>
      <c r="P73" s="65" t="str">
        <f t="shared" si="27"/>
        <v>Jul-Sep</v>
      </c>
      <c r="Q73" s="65" t="str">
        <f t="shared" si="27"/>
        <v>Oct-Dec</v>
      </c>
      <c r="R73" s="65" t="str">
        <f t="shared" si="27"/>
        <v>Jan-Mar</v>
      </c>
      <c r="S73" s="65" t="str">
        <f t="shared" si="20"/>
        <v/>
      </c>
      <c r="T73" s="85"/>
      <c r="U73" s="86"/>
    </row>
    <row r="74" spans="8:21" ht="18.600000000000001" thickBot="1">
      <c r="H74" s="262"/>
      <c r="I74" s="88" t="s">
        <v>182</v>
      </c>
      <c r="J74" s="89" t="e">
        <f t="shared" si="28"/>
        <v>#REF!</v>
      </c>
      <c r="K74" s="90" t="str">
        <f>N58</f>
        <v>Jan-jun</v>
      </c>
      <c r="L74" s="90" t="str">
        <f t="shared" si="26"/>
        <v>Jan-sep</v>
      </c>
      <c r="M74" s="90" t="str">
        <f t="shared" si="26"/>
        <v>Jan-dec</v>
      </c>
      <c r="N74" s="90" t="str">
        <f t="shared" si="26"/>
        <v>Jan-mar</v>
      </c>
      <c r="O74" s="90" t="str">
        <f>R58</f>
        <v>Jan-Jun</v>
      </c>
      <c r="P74" s="90" t="str">
        <f t="shared" si="27"/>
        <v>Jan-Sep</v>
      </c>
      <c r="Q74" s="90" t="str">
        <f t="shared" si="27"/>
        <v>Jan-Dec</v>
      </c>
      <c r="R74" s="90" t="str">
        <f t="shared" si="27"/>
        <v>Jan-Mar</v>
      </c>
      <c r="S74" s="90" t="str">
        <f t="shared" si="20"/>
        <v/>
      </c>
      <c r="T74" s="91"/>
      <c r="U74" s="92"/>
    </row>
    <row r="75" spans="8:21" ht="18.600000000000001" thickTop="1">
      <c r="H75" s="260" t="s">
        <v>183</v>
      </c>
      <c r="I75" s="70" t="s">
        <v>184</v>
      </c>
      <c r="J75" s="71" t="e">
        <f t="shared" si="28"/>
        <v>#REF!</v>
      </c>
      <c r="K75" s="72">
        <f>N59</f>
        <v>1</v>
      </c>
      <c r="L75" s="72">
        <f t="shared" si="26"/>
        <v>2</v>
      </c>
      <c r="M75" s="72">
        <f t="shared" si="26"/>
        <v>3</v>
      </c>
      <c r="N75" s="72">
        <f t="shared" si="26"/>
        <v>4</v>
      </c>
      <c r="O75" s="72">
        <f>R59</f>
        <v>1</v>
      </c>
      <c r="P75" s="72">
        <f t="shared" si="27"/>
        <v>2</v>
      </c>
      <c r="Q75" s="72">
        <f t="shared" si="27"/>
        <v>3</v>
      </c>
      <c r="R75" s="72">
        <f t="shared" si="27"/>
        <v>4</v>
      </c>
      <c r="S75" s="72" t="str">
        <f t="shared" si="20"/>
        <v/>
      </c>
      <c r="T75" s="73"/>
      <c r="U75" s="74"/>
    </row>
    <row r="76" spans="8:21">
      <c r="H76" s="261"/>
      <c r="I76" s="42" t="s">
        <v>185</v>
      </c>
      <c r="J76" s="43" t="e">
        <f t="shared" si="28"/>
        <v>#REF!</v>
      </c>
      <c r="K76" s="44" t="str">
        <f t="shared" ref="K76:R76" si="29">"Q"&amp;K75</f>
        <v>Q1</v>
      </c>
      <c r="L76" s="44" t="str">
        <f t="shared" si="29"/>
        <v>Q2</v>
      </c>
      <c r="M76" s="44" t="str">
        <f t="shared" si="29"/>
        <v>Q3</v>
      </c>
      <c r="N76" s="44" t="str">
        <f t="shared" si="29"/>
        <v>Q4</v>
      </c>
      <c r="O76" s="44" t="str">
        <f t="shared" si="29"/>
        <v>Q1</v>
      </c>
      <c r="P76" s="44" t="str">
        <f t="shared" si="29"/>
        <v>Q2</v>
      </c>
      <c r="Q76" s="44" t="str">
        <f t="shared" si="29"/>
        <v>Q3</v>
      </c>
      <c r="R76" s="44" t="str">
        <f t="shared" si="29"/>
        <v>Q4</v>
      </c>
      <c r="S76" s="44" t="str">
        <f t="shared" si="20"/>
        <v/>
      </c>
      <c r="T76" s="77"/>
      <c r="U76" s="78"/>
    </row>
    <row r="77" spans="8:21">
      <c r="H77" s="261"/>
      <c r="I77" s="42" t="s">
        <v>186</v>
      </c>
      <c r="J77" s="43" t="e">
        <f t="shared" si="28"/>
        <v>#REF!</v>
      </c>
      <c r="K77" s="44" t="e">
        <f>K76&amp;$S77&amp;ActYear_m1Y</f>
        <v>#REF!</v>
      </c>
      <c r="L77" s="44" t="e">
        <f t="shared" ref="L77:N91" si="30">K61</f>
        <v>#REF!</v>
      </c>
      <c r="M77" s="44" t="e">
        <f t="shared" si="30"/>
        <v>#REF!</v>
      </c>
      <c r="N77" s="44" t="e">
        <f t="shared" si="30"/>
        <v>#REF!</v>
      </c>
      <c r="O77" s="44" t="e">
        <f>O76&amp;$S77&amp;ActYear_m1Y</f>
        <v>#REF!</v>
      </c>
      <c r="P77" s="44" t="e">
        <f>O61</f>
        <v>#REF!</v>
      </c>
      <c r="Q77" s="44" t="e">
        <f>P61</f>
        <v>#REF!</v>
      </c>
      <c r="R77" s="44" t="e">
        <f>Q61</f>
        <v>#REF!</v>
      </c>
      <c r="S77" s="44" t="str">
        <f t="shared" si="20"/>
        <v xml:space="preserve"> </v>
      </c>
      <c r="T77" s="77"/>
      <c r="U77" s="78"/>
    </row>
    <row r="78" spans="8:21">
      <c r="H78" s="261"/>
      <c r="I78" s="42" t="s">
        <v>187</v>
      </c>
      <c r="J78" s="43" t="e">
        <f t="shared" si="28"/>
        <v>#REF!</v>
      </c>
      <c r="K78" s="44" t="e">
        <f>K76&amp;$S78&amp;ActY_m1Y</f>
        <v>#REF!</v>
      </c>
      <c r="L78" s="44" t="e">
        <f t="shared" si="30"/>
        <v>#REF!</v>
      </c>
      <c r="M78" s="44" t="e">
        <f t="shared" si="30"/>
        <v>#REF!</v>
      </c>
      <c r="N78" s="44" t="e">
        <f t="shared" si="30"/>
        <v>#REF!</v>
      </c>
      <c r="O78" s="44" t="e">
        <f>O76&amp;$S78&amp;ActY_m1Y</f>
        <v>#REF!</v>
      </c>
      <c r="P78" s="44" t="e">
        <f t="shared" ref="P78:R91" si="31">O62</f>
        <v>#REF!</v>
      </c>
      <c r="Q78" s="44" t="e">
        <f>P61</f>
        <v>#REF!</v>
      </c>
      <c r="R78" s="44" t="e">
        <f>Q61</f>
        <v>#REF!</v>
      </c>
      <c r="S78" s="44" t="str">
        <f t="shared" si="20"/>
        <v xml:space="preserve"> </v>
      </c>
      <c r="T78" s="77"/>
      <c r="U78" s="78"/>
    </row>
    <row r="79" spans="8:21">
      <c r="H79" s="261"/>
      <c r="I79" s="42" t="s">
        <v>188</v>
      </c>
      <c r="J79" s="43" t="e">
        <f t="shared" si="28"/>
        <v>#REF!</v>
      </c>
      <c r="K79" s="44" t="e">
        <f>K75&amp;$S79&amp;ActYear_m1Y</f>
        <v>#REF!</v>
      </c>
      <c r="L79" s="44" t="e">
        <f t="shared" si="30"/>
        <v>#REF!</v>
      </c>
      <c r="M79" s="44" t="e">
        <f t="shared" si="30"/>
        <v>#REF!</v>
      </c>
      <c r="N79" s="44" t="e">
        <f t="shared" si="30"/>
        <v>#REF!</v>
      </c>
      <c r="O79" s="44" t="e">
        <f>O75&amp;$S79&amp;ActYear_m1Y</f>
        <v>#REF!</v>
      </c>
      <c r="P79" s="44" t="e">
        <f t="shared" si="31"/>
        <v>#REF!</v>
      </c>
      <c r="Q79" s="44" t="e">
        <f t="shared" si="31"/>
        <v>#REF!</v>
      </c>
      <c r="R79" s="44" t="e">
        <f t="shared" si="31"/>
        <v>#REF!</v>
      </c>
      <c r="S79" s="44" t="str">
        <f t="shared" si="20"/>
        <v xml:space="preserve"> </v>
      </c>
      <c r="T79" s="77"/>
      <c r="U79" s="78"/>
    </row>
    <row r="80" spans="8:21" ht="18.600000000000001" thickBot="1">
      <c r="H80" s="261"/>
      <c r="I80" s="48" t="s">
        <v>189</v>
      </c>
      <c r="J80" s="49" t="e">
        <f t="shared" si="28"/>
        <v>#REF!</v>
      </c>
      <c r="K80" s="50" t="e">
        <f>K75&amp;$S80&amp;ActY_m1Y</f>
        <v>#REF!</v>
      </c>
      <c r="L80" s="50" t="e">
        <f t="shared" si="30"/>
        <v>#REF!</v>
      </c>
      <c r="M80" s="50" t="e">
        <f t="shared" si="30"/>
        <v>#REF!</v>
      </c>
      <c r="N80" s="50" t="e">
        <f t="shared" si="30"/>
        <v>#REF!</v>
      </c>
      <c r="O80" s="50" t="e">
        <f>O75&amp;$S80&amp;ActY_m1Y</f>
        <v>#REF!</v>
      </c>
      <c r="P80" s="50" t="e">
        <f t="shared" si="31"/>
        <v>#REF!</v>
      </c>
      <c r="Q80" s="50" t="e">
        <f t="shared" si="31"/>
        <v>#REF!</v>
      </c>
      <c r="R80" s="50" t="e">
        <f t="shared" si="31"/>
        <v>#REF!</v>
      </c>
      <c r="S80" s="50" t="str">
        <f t="shared" si="20"/>
        <v xml:space="preserve"> </v>
      </c>
      <c r="T80" s="82"/>
      <c r="U80" s="83"/>
    </row>
    <row r="81" spans="8:21">
      <c r="H81" s="261"/>
      <c r="I81" s="54" t="s">
        <v>190</v>
      </c>
      <c r="J81" s="55" t="e">
        <f t="shared" si="28"/>
        <v>#REF!</v>
      </c>
      <c r="K81" s="84" t="str">
        <f>N65</f>
        <v>03</v>
      </c>
      <c r="L81" s="84" t="str">
        <f t="shared" si="30"/>
        <v>06</v>
      </c>
      <c r="M81" s="84" t="str">
        <f t="shared" si="30"/>
        <v>09</v>
      </c>
      <c r="N81" s="84" t="str">
        <f t="shared" si="30"/>
        <v>12</v>
      </c>
      <c r="O81" s="84" t="str">
        <f>R65</f>
        <v>03</v>
      </c>
      <c r="P81" s="84" t="str">
        <f t="shared" si="31"/>
        <v>06</v>
      </c>
      <c r="Q81" s="84" t="str">
        <f t="shared" si="31"/>
        <v>09</v>
      </c>
      <c r="R81" s="84" t="str">
        <f t="shared" si="31"/>
        <v>12</v>
      </c>
      <c r="S81" s="65" t="str">
        <f t="shared" si="20"/>
        <v/>
      </c>
      <c r="T81" s="85"/>
      <c r="U81" s="86"/>
    </row>
    <row r="82" spans="8:21" ht="18.600000000000001" thickBot="1">
      <c r="H82" s="261"/>
      <c r="I82" s="48" t="s">
        <v>191</v>
      </c>
      <c r="J82" s="49" t="e">
        <f t="shared" si="28"/>
        <v>#REF!</v>
      </c>
      <c r="K82" s="50" t="e">
        <f>ActYear_m1Y&amp;$S82&amp;K81</f>
        <v>#REF!</v>
      </c>
      <c r="L82" s="50" t="e">
        <f t="shared" si="30"/>
        <v>#REF!</v>
      </c>
      <c r="M82" s="50" t="e">
        <f t="shared" si="30"/>
        <v>#REF!</v>
      </c>
      <c r="N82" s="50" t="e">
        <f t="shared" si="30"/>
        <v>#REF!</v>
      </c>
      <c r="O82" s="50" t="e">
        <f>ActYear_m1Y&amp;$S82&amp;O81</f>
        <v>#REF!</v>
      </c>
      <c r="P82" s="50" t="e">
        <f t="shared" si="31"/>
        <v>#REF!</v>
      </c>
      <c r="Q82" s="50" t="e">
        <f t="shared" si="31"/>
        <v>#REF!</v>
      </c>
      <c r="R82" s="50" t="e">
        <f t="shared" si="31"/>
        <v>#REF!</v>
      </c>
      <c r="S82" s="50" t="str">
        <f t="shared" si="20"/>
        <v xml:space="preserve"> </v>
      </c>
      <c r="T82" s="82"/>
      <c r="U82" s="83"/>
    </row>
    <row r="83" spans="8:21">
      <c r="H83" s="261"/>
      <c r="I83" s="54" t="s">
        <v>192</v>
      </c>
      <c r="J83" s="55" t="e">
        <f t="shared" si="28"/>
        <v>#REF!</v>
      </c>
      <c r="K83" s="65" t="str">
        <f>N67</f>
        <v>31 mar</v>
      </c>
      <c r="L83" s="65" t="str">
        <f t="shared" si="30"/>
        <v>30 jun</v>
      </c>
      <c r="M83" s="65" t="str">
        <f t="shared" si="30"/>
        <v>30 sep</v>
      </c>
      <c r="N83" s="65" t="str">
        <f t="shared" si="30"/>
        <v>31 dec</v>
      </c>
      <c r="O83" s="65" t="str">
        <f>R67</f>
        <v>Mar 31</v>
      </c>
      <c r="P83" s="65" t="str">
        <f t="shared" si="31"/>
        <v>Jun 30</v>
      </c>
      <c r="Q83" s="65" t="str">
        <f t="shared" si="31"/>
        <v>Sep 30</v>
      </c>
      <c r="R83" s="65" t="str">
        <f t="shared" si="31"/>
        <v>Dec 31</v>
      </c>
      <c r="S83" s="65" t="str">
        <f t="shared" si="20"/>
        <v/>
      </c>
      <c r="T83" s="85"/>
      <c r="U83" s="86"/>
    </row>
    <row r="84" spans="8:21">
      <c r="H84" s="261"/>
      <c r="I84" s="42" t="s">
        <v>193</v>
      </c>
      <c r="J84" s="61" t="e">
        <f t="shared" si="28"/>
        <v>#REF!</v>
      </c>
      <c r="K84" s="62" t="e">
        <f>EOMONTH(DATE(ActYear_m1Y,K81,1),0)</f>
        <v>#REF!</v>
      </c>
      <c r="L84" s="62" t="e">
        <f t="shared" si="30"/>
        <v>#REF!</v>
      </c>
      <c r="M84" s="62" t="e">
        <f t="shared" si="30"/>
        <v>#REF!</v>
      </c>
      <c r="N84" s="62" t="e">
        <f t="shared" si="30"/>
        <v>#REF!</v>
      </c>
      <c r="O84" s="62" t="e">
        <f>EOMONTH(DATE(ActYear_m1Y,O81,1),0)</f>
        <v>#REF!</v>
      </c>
      <c r="P84" s="62" t="e">
        <f t="shared" si="31"/>
        <v>#REF!</v>
      </c>
      <c r="Q84" s="62" t="e">
        <f t="shared" si="31"/>
        <v>#REF!</v>
      </c>
      <c r="R84" s="62" t="e">
        <f t="shared" si="31"/>
        <v>#REF!</v>
      </c>
      <c r="S84" s="44" t="str">
        <f t="shared" si="20"/>
        <v/>
      </c>
      <c r="T84" s="77"/>
      <c r="U84" s="78"/>
    </row>
    <row r="85" spans="8:21">
      <c r="H85" s="261"/>
      <c r="I85" s="42" t="s">
        <v>194</v>
      </c>
      <c r="J85" s="43" t="e">
        <f t="shared" si="28"/>
        <v>#REF!</v>
      </c>
      <c r="K85" s="44" t="e">
        <f>K83&amp;$S85&amp;ActYear_m1Y</f>
        <v>#REF!</v>
      </c>
      <c r="L85" s="44" t="e">
        <f t="shared" si="30"/>
        <v>#REF!</v>
      </c>
      <c r="M85" s="44" t="e">
        <f t="shared" si="30"/>
        <v>#REF!</v>
      </c>
      <c r="N85" s="44" t="e">
        <f t="shared" si="30"/>
        <v>#REF!</v>
      </c>
      <c r="O85" s="44" t="e">
        <f>O83&amp;$S85&amp;ActYear_m1Y</f>
        <v>#REF!</v>
      </c>
      <c r="P85" s="44" t="e">
        <f t="shared" si="31"/>
        <v>#REF!</v>
      </c>
      <c r="Q85" s="44" t="e">
        <f t="shared" si="31"/>
        <v>#REF!</v>
      </c>
      <c r="R85" s="44" t="e">
        <f t="shared" si="31"/>
        <v>#REF!</v>
      </c>
      <c r="S85" s="44" t="str">
        <f t="shared" si="20"/>
        <v xml:space="preserve"> </v>
      </c>
      <c r="T85" s="77"/>
      <c r="U85" s="78"/>
    </row>
    <row r="86" spans="8:21" ht="18.600000000000001" thickBot="1">
      <c r="H86" s="261"/>
      <c r="I86" s="48" t="s">
        <v>195</v>
      </c>
      <c r="J86" s="49" t="e">
        <f t="shared" si="28"/>
        <v>#REF!</v>
      </c>
      <c r="K86" s="50" t="e">
        <f>K83&amp;$S86&amp;ActY_m1Y</f>
        <v>#REF!</v>
      </c>
      <c r="L86" s="50" t="e">
        <f t="shared" si="30"/>
        <v>#REF!</v>
      </c>
      <c r="M86" s="50" t="e">
        <f t="shared" si="30"/>
        <v>#REF!</v>
      </c>
      <c r="N86" s="50" t="e">
        <f t="shared" si="30"/>
        <v>#REF!</v>
      </c>
      <c r="O86" s="50" t="e">
        <f>O83&amp;$S86&amp;ActY_m1Y</f>
        <v>#REF!</v>
      </c>
      <c r="P86" s="50" t="e">
        <f t="shared" si="31"/>
        <v>#REF!</v>
      </c>
      <c r="Q86" s="50" t="e">
        <f t="shared" si="31"/>
        <v>#REF!</v>
      </c>
      <c r="R86" s="50" t="e">
        <f t="shared" si="31"/>
        <v>#REF!</v>
      </c>
      <c r="S86" s="50" t="str">
        <f t="shared" si="20"/>
        <v xml:space="preserve"> </v>
      </c>
      <c r="T86" s="82"/>
      <c r="U86" s="83"/>
    </row>
    <row r="87" spans="8:21">
      <c r="H87" s="261"/>
      <c r="I87" s="54" t="s">
        <v>196</v>
      </c>
      <c r="J87" s="55" t="e">
        <f t="shared" si="28"/>
        <v>#REF!</v>
      </c>
      <c r="K87" s="65" t="e">
        <f>K89&amp;$S87&amp;ActYear_m1Y</f>
        <v>#REF!</v>
      </c>
      <c r="L87" s="65" t="e">
        <f t="shared" si="30"/>
        <v>#REF!</v>
      </c>
      <c r="M87" s="65" t="e">
        <f t="shared" si="30"/>
        <v>#REF!</v>
      </c>
      <c r="N87" s="65" t="e">
        <f t="shared" si="30"/>
        <v>#REF!</v>
      </c>
      <c r="O87" s="65" t="e">
        <f>O89&amp;$S87&amp;ActYear_m1Y</f>
        <v>#REF!</v>
      </c>
      <c r="P87" s="65" t="e">
        <f t="shared" si="31"/>
        <v>#REF!</v>
      </c>
      <c r="Q87" s="65" t="e">
        <f t="shared" si="31"/>
        <v>#REF!</v>
      </c>
      <c r="R87" s="65" t="e">
        <f t="shared" si="31"/>
        <v>#REF!</v>
      </c>
      <c r="S87" s="65" t="str">
        <f t="shared" si="20"/>
        <v xml:space="preserve"> </v>
      </c>
      <c r="T87" s="85"/>
      <c r="U87" s="86"/>
    </row>
    <row r="88" spans="8:21" ht="18.600000000000001" thickBot="1">
      <c r="H88" s="261"/>
      <c r="I88" s="48" t="s">
        <v>197</v>
      </c>
      <c r="J88" s="49" t="e">
        <f t="shared" si="28"/>
        <v>#REF!</v>
      </c>
      <c r="K88" s="50" t="e">
        <f>K89&amp;$S87&amp;ActY_m1Y</f>
        <v>#REF!</v>
      </c>
      <c r="L88" s="50" t="e">
        <f t="shared" si="30"/>
        <v>#REF!</v>
      </c>
      <c r="M88" s="50" t="e">
        <f t="shared" si="30"/>
        <v>#REF!</v>
      </c>
      <c r="N88" s="50" t="e">
        <f t="shared" si="30"/>
        <v>#REF!</v>
      </c>
      <c r="O88" s="50" t="e">
        <f>O89&amp;$S87&amp;ActY_m1Y</f>
        <v>#REF!</v>
      </c>
      <c r="P88" s="50" t="e">
        <f t="shared" si="31"/>
        <v>#REF!</v>
      </c>
      <c r="Q88" s="50" t="e">
        <f t="shared" si="31"/>
        <v>#REF!</v>
      </c>
      <c r="R88" s="50" t="e">
        <f t="shared" si="31"/>
        <v>#REF!</v>
      </c>
      <c r="S88" s="50" t="str">
        <f t="shared" si="20"/>
        <v/>
      </c>
      <c r="T88" s="82"/>
      <c r="U88" s="83"/>
    </row>
    <row r="89" spans="8:21">
      <c r="H89" s="261"/>
      <c r="I89" s="54" t="s">
        <v>198</v>
      </c>
      <c r="J89" s="55" t="e">
        <f t="shared" si="28"/>
        <v>#REF!</v>
      </c>
      <c r="K89" s="65" t="str">
        <f>N73</f>
        <v>Jan-mar</v>
      </c>
      <c r="L89" s="65" t="str">
        <f t="shared" si="30"/>
        <v>Apr-jun</v>
      </c>
      <c r="M89" s="65" t="str">
        <f t="shared" si="30"/>
        <v>Jul-sep</v>
      </c>
      <c r="N89" s="65" t="str">
        <f t="shared" si="30"/>
        <v>Okt-dec</v>
      </c>
      <c r="O89" s="65" t="str">
        <f>R73</f>
        <v>Jan-Mar</v>
      </c>
      <c r="P89" s="65" t="str">
        <f t="shared" si="31"/>
        <v>Apr-Jun</v>
      </c>
      <c r="Q89" s="65" t="str">
        <f t="shared" si="31"/>
        <v>Jul-Sep</v>
      </c>
      <c r="R89" s="65" t="str">
        <f t="shared" si="31"/>
        <v>Oct-Dec</v>
      </c>
      <c r="S89" s="65" t="str">
        <f t="shared" si="20"/>
        <v/>
      </c>
      <c r="T89" s="85"/>
      <c r="U89" s="86"/>
    </row>
    <row r="90" spans="8:21" ht="18.600000000000001" thickBot="1">
      <c r="H90" s="262"/>
      <c r="I90" s="88" t="s">
        <v>199</v>
      </c>
      <c r="J90" s="89" t="e">
        <f t="shared" si="28"/>
        <v>#REF!</v>
      </c>
      <c r="K90" s="90" t="str">
        <f>N74</f>
        <v>Jan-mar</v>
      </c>
      <c r="L90" s="90" t="str">
        <f t="shared" si="30"/>
        <v>Jan-jun</v>
      </c>
      <c r="M90" s="90" t="str">
        <f t="shared" si="30"/>
        <v>Jan-sep</v>
      </c>
      <c r="N90" s="90" t="str">
        <f t="shared" si="30"/>
        <v>Jan-dec</v>
      </c>
      <c r="O90" s="90" t="str">
        <f>R74</f>
        <v>Jan-Mar</v>
      </c>
      <c r="P90" s="90" t="str">
        <f t="shared" si="31"/>
        <v>Jan-Jun</v>
      </c>
      <c r="Q90" s="90" t="str">
        <f t="shared" si="31"/>
        <v>Jan-Sep</v>
      </c>
      <c r="R90" s="90" t="str">
        <f t="shared" si="31"/>
        <v>Jan-Dec</v>
      </c>
      <c r="S90" s="90" t="str">
        <f t="shared" si="20"/>
        <v/>
      </c>
      <c r="T90" s="91"/>
      <c r="U90" s="92"/>
    </row>
    <row r="91" spans="8:21" ht="18.600000000000001" thickTop="1">
      <c r="H91" s="260" t="s">
        <v>200</v>
      </c>
      <c r="I91" s="70" t="s">
        <v>201</v>
      </c>
      <c r="J91" s="71" t="e">
        <f t="shared" si="28"/>
        <v>#REF!</v>
      </c>
      <c r="K91" s="72">
        <f>N75</f>
        <v>4</v>
      </c>
      <c r="L91" s="72">
        <f t="shared" si="30"/>
        <v>1</v>
      </c>
      <c r="M91" s="72">
        <f t="shared" si="30"/>
        <v>2</v>
      </c>
      <c r="N91" s="72">
        <f t="shared" si="30"/>
        <v>3</v>
      </c>
      <c r="O91" s="72">
        <f>R75</f>
        <v>4</v>
      </c>
      <c r="P91" s="72">
        <f t="shared" si="31"/>
        <v>1</v>
      </c>
      <c r="Q91" s="72">
        <f t="shared" si="31"/>
        <v>2</v>
      </c>
      <c r="R91" s="72">
        <f t="shared" si="31"/>
        <v>3</v>
      </c>
      <c r="S91" s="72" t="str">
        <f t="shared" si="20"/>
        <v/>
      </c>
      <c r="T91" s="73"/>
      <c r="U91" s="74"/>
    </row>
    <row r="92" spans="8:21">
      <c r="H92" s="261"/>
      <c r="I92" s="42" t="s">
        <v>202</v>
      </c>
      <c r="J92" s="43" t="e">
        <f t="shared" si="28"/>
        <v>#REF!</v>
      </c>
      <c r="K92" s="44" t="str">
        <f t="shared" ref="K92:R92" si="32">"Q"&amp;K91</f>
        <v>Q4</v>
      </c>
      <c r="L92" s="44" t="str">
        <f t="shared" si="32"/>
        <v>Q1</v>
      </c>
      <c r="M92" s="44" t="str">
        <f t="shared" si="32"/>
        <v>Q2</v>
      </c>
      <c r="N92" s="44" t="str">
        <f t="shared" si="32"/>
        <v>Q3</v>
      </c>
      <c r="O92" s="44" t="str">
        <f t="shared" si="32"/>
        <v>Q4</v>
      </c>
      <c r="P92" s="44" t="str">
        <f t="shared" si="32"/>
        <v>Q1</v>
      </c>
      <c r="Q92" s="44" t="str">
        <f t="shared" si="32"/>
        <v>Q2</v>
      </c>
      <c r="R92" s="44" t="str">
        <f t="shared" si="32"/>
        <v>Q3</v>
      </c>
      <c r="S92" s="44" t="str">
        <f t="shared" si="20"/>
        <v/>
      </c>
      <c r="T92" s="77"/>
      <c r="U92" s="78"/>
    </row>
    <row r="93" spans="8:21">
      <c r="H93" s="261"/>
      <c r="I93" s="42" t="s">
        <v>203</v>
      </c>
      <c r="J93" s="43" t="e">
        <f t="shared" si="28"/>
        <v>#REF!</v>
      </c>
      <c r="K93" s="44" t="e">
        <f>K92&amp;$S93&amp;ActYear_m2Y</f>
        <v>#REF!</v>
      </c>
      <c r="L93" s="44" t="e">
        <f t="shared" ref="L93:N107" si="33">K77</f>
        <v>#REF!</v>
      </c>
      <c r="M93" s="44" t="e">
        <f t="shared" si="33"/>
        <v>#REF!</v>
      </c>
      <c r="N93" s="44" t="e">
        <f t="shared" si="33"/>
        <v>#REF!</v>
      </c>
      <c r="O93" s="44" t="e">
        <f>O92&amp;$S93&amp;ActYear_m2Y</f>
        <v>#REF!</v>
      </c>
      <c r="P93" s="44" t="e">
        <f>O77</f>
        <v>#REF!</v>
      </c>
      <c r="Q93" s="44" t="e">
        <f>P77</f>
        <v>#REF!</v>
      </c>
      <c r="R93" s="44" t="e">
        <f>Q77</f>
        <v>#REF!</v>
      </c>
      <c r="S93" s="44" t="str">
        <f t="shared" si="20"/>
        <v xml:space="preserve"> </v>
      </c>
      <c r="T93" s="77"/>
      <c r="U93" s="78"/>
    </row>
    <row r="94" spans="8:21">
      <c r="H94" s="261"/>
      <c r="I94" s="42" t="s">
        <v>204</v>
      </c>
      <c r="J94" s="43" t="e">
        <f t="shared" si="28"/>
        <v>#REF!</v>
      </c>
      <c r="K94" s="44" t="e">
        <f>K92&amp;$S94&amp;ActY_m2Y</f>
        <v>#REF!</v>
      </c>
      <c r="L94" s="44" t="e">
        <f t="shared" si="33"/>
        <v>#REF!</v>
      </c>
      <c r="M94" s="44" t="e">
        <f t="shared" si="33"/>
        <v>#REF!</v>
      </c>
      <c r="N94" s="44" t="e">
        <f t="shared" si="33"/>
        <v>#REF!</v>
      </c>
      <c r="O94" s="44" t="e">
        <f>O92&amp;$S94&amp;ActY_m2Y</f>
        <v>#REF!</v>
      </c>
      <c r="P94" s="44" t="e">
        <f t="shared" ref="P94:R107" si="34">O78</f>
        <v>#REF!</v>
      </c>
      <c r="Q94" s="44" t="e">
        <f>P77</f>
        <v>#REF!</v>
      </c>
      <c r="R94" s="44" t="e">
        <f>Q77</f>
        <v>#REF!</v>
      </c>
      <c r="S94" s="44" t="str">
        <f t="shared" si="20"/>
        <v xml:space="preserve"> </v>
      </c>
      <c r="T94" s="77"/>
      <c r="U94" s="78"/>
    </row>
    <row r="95" spans="8:21">
      <c r="H95" s="261"/>
      <c r="I95" s="42" t="s">
        <v>205</v>
      </c>
      <c r="J95" s="43" t="e">
        <f t="shared" si="28"/>
        <v>#REF!</v>
      </c>
      <c r="K95" s="44" t="e">
        <f>K91&amp;$S95&amp;ActYear_m2Y</f>
        <v>#REF!</v>
      </c>
      <c r="L95" s="44" t="e">
        <f t="shared" si="33"/>
        <v>#REF!</v>
      </c>
      <c r="M95" s="44" t="e">
        <f t="shared" si="33"/>
        <v>#REF!</v>
      </c>
      <c r="N95" s="44" t="e">
        <f t="shared" si="33"/>
        <v>#REF!</v>
      </c>
      <c r="O95" s="44" t="e">
        <f>O91&amp;$S95&amp;ActYear_m2Y</f>
        <v>#REF!</v>
      </c>
      <c r="P95" s="44" t="e">
        <f t="shared" si="34"/>
        <v>#REF!</v>
      </c>
      <c r="Q95" s="44" t="e">
        <f t="shared" si="34"/>
        <v>#REF!</v>
      </c>
      <c r="R95" s="44" t="e">
        <f t="shared" si="34"/>
        <v>#REF!</v>
      </c>
      <c r="S95" s="44" t="str">
        <f t="shared" si="20"/>
        <v xml:space="preserve"> </v>
      </c>
      <c r="T95" s="77"/>
      <c r="U95" s="78"/>
    </row>
    <row r="96" spans="8:21" ht="18.600000000000001" thickBot="1">
      <c r="H96" s="261"/>
      <c r="I96" s="48" t="s">
        <v>206</v>
      </c>
      <c r="J96" s="49" t="e">
        <f t="shared" si="28"/>
        <v>#REF!</v>
      </c>
      <c r="K96" s="50" t="e">
        <f>K91&amp;$S96&amp;ActY_m2Y</f>
        <v>#REF!</v>
      </c>
      <c r="L96" s="50" t="e">
        <f t="shared" si="33"/>
        <v>#REF!</v>
      </c>
      <c r="M96" s="50" t="e">
        <f t="shared" si="33"/>
        <v>#REF!</v>
      </c>
      <c r="N96" s="50" t="e">
        <f t="shared" si="33"/>
        <v>#REF!</v>
      </c>
      <c r="O96" s="50" t="e">
        <f>O91&amp;$S96&amp;ActY_m2Y</f>
        <v>#REF!</v>
      </c>
      <c r="P96" s="50" t="e">
        <f t="shared" si="34"/>
        <v>#REF!</v>
      </c>
      <c r="Q96" s="50" t="e">
        <f t="shared" si="34"/>
        <v>#REF!</v>
      </c>
      <c r="R96" s="50" t="e">
        <f t="shared" si="34"/>
        <v>#REF!</v>
      </c>
      <c r="S96" s="50" t="str">
        <f t="shared" si="20"/>
        <v xml:space="preserve"> </v>
      </c>
      <c r="T96" s="82"/>
      <c r="U96" s="83"/>
    </row>
    <row r="97" spans="8:21">
      <c r="H97" s="261"/>
      <c r="I97" s="54" t="s">
        <v>207</v>
      </c>
      <c r="J97" s="55" t="e">
        <f t="shared" si="28"/>
        <v>#REF!</v>
      </c>
      <c r="K97" s="84" t="str">
        <f>N81</f>
        <v>12</v>
      </c>
      <c r="L97" s="84" t="str">
        <f t="shared" si="33"/>
        <v>03</v>
      </c>
      <c r="M97" s="84" t="str">
        <f t="shared" si="33"/>
        <v>06</v>
      </c>
      <c r="N97" s="84" t="str">
        <f t="shared" si="33"/>
        <v>09</v>
      </c>
      <c r="O97" s="84" t="str">
        <f>R81</f>
        <v>12</v>
      </c>
      <c r="P97" s="84" t="str">
        <f t="shared" si="34"/>
        <v>03</v>
      </c>
      <c r="Q97" s="84" t="str">
        <f t="shared" si="34"/>
        <v>06</v>
      </c>
      <c r="R97" s="84" t="str">
        <f t="shared" si="34"/>
        <v>09</v>
      </c>
      <c r="S97" s="65" t="str">
        <f t="shared" si="20"/>
        <v/>
      </c>
      <c r="T97" s="85"/>
      <c r="U97" s="86"/>
    </row>
    <row r="98" spans="8:21" ht="18.600000000000001" thickBot="1">
      <c r="H98" s="261"/>
      <c r="I98" s="48" t="s">
        <v>208</v>
      </c>
      <c r="J98" s="49" t="e">
        <f t="shared" si="28"/>
        <v>#REF!</v>
      </c>
      <c r="K98" s="50" t="e">
        <f>ActYear_m2Y&amp;$S98&amp;K97</f>
        <v>#REF!</v>
      </c>
      <c r="L98" s="50" t="e">
        <f t="shared" si="33"/>
        <v>#REF!</v>
      </c>
      <c r="M98" s="50" t="e">
        <f t="shared" si="33"/>
        <v>#REF!</v>
      </c>
      <c r="N98" s="50" t="e">
        <f t="shared" si="33"/>
        <v>#REF!</v>
      </c>
      <c r="O98" s="50" t="e">
        <f>ActYear_m2Y&amp;$S98&amp;O97</f>
        <v>#REF!</v>
      </c>
      <c r="P98" s="50" t="e">
        <f t="shared" si="34"/>
        <v>#REF!</v>
      </c>
      <c r="Q98" s="50" t="e">
        <f t="shared" si="34"/>
        <v>#REF!</v>
      </c>
      <c r="R98" s="50" t="e">
        <f t="shared" si="34"/>
        <v>#REF!</v>
      </c>
      <c r="S98" s="50" t="str">
        <f t="shared" si="20"/>
        <v xml:space="preserve"> </v>
      </c>
      <c r="T98" s="82"/>
      <c r="U98" s="83"/>
    </row>
    <row r="99" spans="8:21">
      <c r="H99" s="261"/>
      <c r="I99" s="54" t="s">
        <v>209</v>
      </c>
      <c r="J99" s="55" t="e">
        <f t="shared" si="28"/>
        <v>#REF!</v>
      </c>
      <c r="K99" s="65" t="str">
        <f>N83</f>
        <v>31 dec</v>
      </c>
      <c r="L99" s="65" t="str">
        <f t="shared" si="33"/>
        <v>31 mar</v>
      </c>
      <c r="M99" s="65" t="str">
        <f t="shared" si="33"/>
        <v>30 jun</v>
      </c>
      <c r="N99" s="65" t="str">
        <f t="shared" si="33"/>
        <v>30 sep</v>
      </c>
      <c r="O99" s="65" t="str">
        <f>R83</f>
        <v>Dec 31</v>
      </c>
      <c r="P99" s="65" t="str">
        <f t="shared" si="34"/>
        <v>Mar 31</v>
      </c>
      <c r="Q99" s="65" t="str">
        <f t="shared" si="34"/>
        <v>Jun 30</v>
      </c>
      <c r="R99" s="65" t="str">
        <f t="shared" si="34"/>
        <v>Sep 30</v>
      </c>
      <c r="S99" s="65" t="str">
        <f t="shared" si="20"/>
        <v/>
      </c>
      <c r="T99" s="85"/>
      <c r="U99" s="86"/>
    </row>
    <row r="100" spans="8:21">
      <c r="H100" s="261"/>
      <c r="I100" s="42" t="s">
        <v>210</v>
      </c>
      <c r="J100" s="61" t="e">
        <f t="shared" si="28"/>
        <v>#REF!</v>
      </c>
      <c r="K100" s="62" t="e">
        <f>EOMONTH(DATE(ActYear_m2Y,K97,1),0)</f>
        <v>#REF!</v>
      </c>
      <c r="L100" s="62" t="e">
        <f t="shared" si="33"/>
        <v>#REF!</v>
      </c>
      <c r="M100" s="62" t="e">
        <f t="shared" si="33"/>
        <v>#REF!</v>
      </c>
      <c r="N100" s="62" t="e">
        <f t="shared" si="33"/>
        <v>#REF!</v>
      </c>
      <c r="O100" s="62" t="e">
        <f>EOMONTH(DATE(ActYear_m2Y,O97,1),0)</f>
        <v>#REF!</v>
      </c>
      <c r="P100" s="62" t="e">
        <f t="shared" si="34"/>
        <v>#REF!</v>
      </c>
      <c r="Q100" s="62" t="e">
        <f t="shared" si="34"/>
        <v>#REF!</v>
      </c>
      <c r="R100" s="62" t="e">
        <f t="shared" si="34"/>
        <v>#REF!</v>
      </c>
      <c r="S100" s="44" t="str">
        <f t="shared" si="20"/>
        <v/>
      </c>
      <c r="T100" s="77"/>
      <c r="U100" s="78"/>
    </row>
    <row r="101" spans="8:21">
      <c r="H101" s="261"/>
      <c r="I101" s="42" t="s">
        <v>211</v>
      </c>
      <c r="J101" s="43" t="e">
        <f t="shared" si="28"/>
        <v>#REF!</v>
      </c>
      <c r="K101" s="44" t="e">
        <f>K99&amp;$S101&amp;ActYear_m2Y</f>
        <v>#REF!</v>
      </c>
      <c r="L101" s="44" t="e">
        <f t="shared" si="33"/>
        <v>#REF!</v>
      </c>
      <c r="M101" s="44" t="e">
        <f t="shared" si="33"/>
        <v>#REF!</v>
      </c>
      <c r="N101" s="44" t="e">
        <f t="shared" si="33"/>
        <v>#REF!</v>
      </c>
      <c r="O101" s="44" t="e">
        <f>O99&amp;$S101&amp;ActYear_m2Y</f>
        <v>#REF!</v>
      </c>
      <c r="P101" s="44" t="e">
        <f t="shared" si="34"/>
        <v>#REF!</v>
      </c>
      <c r="Q101" s="44" t="e">
        <f t="shared" si="34"/>
        <v>#REF!</v>
      </c>
      <c r="R101" s="44" t="e">
        <f t="shared" si="34"/>
        <v>#REF!</v>
      </c>
      <c r="S101" s="44" t="str">
        <f t="shared" si="20"/>
        <v xml:space="preserve"> </v>
      </c>
      <c r="T101" s="77"/>
      <c r="U101" s="78"/>
    </row>
    <row r="102" spans="8:21" ht="18.600000000000001" thickBot="1">
      <c r="H102" s="261"/>
      <c r="I102" s="48" t="s">
        <v>212</v>
      </c>
      <c r="J102" s="49" t="e">
        <f t="shared" si="28"/>
        <v>#REF!</v>
      </c>
      <c r="K102" s="50" t="e">
        <f>K99&amp;$S102&amp;ActY_m2Y</f>
        <v>#REF!</v>
      </c>
      <c r="L102" s="50" t="e">
        <f t="shared" si="33"/>
        <v>#REF!</v>
      </c>
      <c r="M102" s="50" t="e">
        <f t="shared" si="33"/>
        <v>#REF!</v>
      </c>
      <c r="N102" s="50" t="e">
        <f t="shared" si="33"/>
        <v>#REF!</v>
      </c>
      <c r="O102" s="50" t="e">
        <f>O99&amp;$S102&amp;ActY_m2Y</f>
        <v>#REF!</v>
      </c>
      <c r="P102" s="50" t="e">
        <f t="shared" si="34"/>
        <v>#REF!</v>
      </c>
      <c r="Q102" s="50" t="e">
        <f t="shared" si="34"/>
        <v>#REF!</v>
      </c>
      <c r="R102" s="50" t="e">
        <f t="shared" si="34"/>
        <v>#REF!</v>
      </c>
      <c r="S102" s="50" t="str">
        <f t="shared" si="20"/>
        <v xml:space="preserve"> </v>
      </c>
      <c r="T102" s="82"/>
      <c r="U102" s="83"/>
    </row>
    <row r="103" spans="8:21">
      <c r="H103" s="261"/>
      <c r="I103" s="54" t="s">
        <v>213</v>
      </c>
      <c r="J103" s="55" t="e">
        <f t="shared" si="28"/>
        <v>#REF!</v>
      </c>
      <c r="K103" s="65" t="e">
        <f>K105&amp;$S103&amp;ActYear_m2Y</f>
        <v>#REF!</v>
      </c>
      <c r="L103" s="65" t="e">
        <f t="shared" si="33"/>
        <v>#REF!</v>
      </c>
      <c r="M103" s="65" t="e">
        <f t="shared" si="33"/>
        <v>#REF!</v>
      </c>
      <c r="N103" s="65" t="e">
        <f t="shared" si="33"/>
        <v>#REF!</v>
      </c>
      <c r="O103" s="65" t="e">
        <f>O105&amp;$S103&amp;ActYear_m2Y</f>
        <v>#REF!</v>
      </c>
      <c r="P103" s="65" t="e">
        <f t="shared" si="34"/>
        <v>#REF!</v>
      </c>
      <c r="Q103" s="65" t="e">
        <f t="shared" si="34"/>
        <v>#REF!</v>
      </c>
      <c r="R103" s="65" t="e">
        <f t="shared" si="34"/>
        <v>#REF!</v>
      </c>
      <c r="S103" s="65" t="str">
        <f t="shared" si="20"/>
        <v xml:space="preserve"> </v>
      </c>
      <c r="T103" s="85"/>
      <c r="U103" s="86"/>
    </row>
    <row r="104" spans="8:21" ht="18.600000000000001" thickBot="1">
      <c r="H104" s="261"/>
      <c r="I104" s="48" t="s">
        <v>214</v>
      </c>
      <c r="J104" s="49" t="e">
        <f t="shared" si="28"/>
        <v>#REF!</v>
      </c>
      <c r="K104" s="50" t="e">
        <f>K105&amp;$S103&amp;ActY_m2Y</f>
        <v>#REF!</v>
      </c>
      <c r="L104" s="50" t="e">
        <f t="shared" si="33"/>
        <v>#REF!</v>
      </c>
      <c r="M104" s="50" t="e">
        <f t="shared" si="33"/>
        <v>#REF!</v>
      </c>
      <c r="N104" s="50" t="e">
        <f t="shared" si="33"/>
        <v>#REF!</v>
      </c>
      <c r="O104" s="50" t="e">
        <f>O105&amp;$S103&amp;ActY_m2Y</f>
        <v>#REF!</v>
      </c>
      <c r="P104" s="50" t="e">
        <f t="shared" si="34"/>
        <v>#REF!</v>
      </c>
      <c r="Q104" s="50" t="e">
        <f t="shared" si="34"/>
        <v>#REF!</v>
      </c>
      <c r="R104" s="50" t="e">
        <f t="shared" si="34"/>
        <v>#REF!</v>
      </c>
      <c r="S104" s="50" t="str">
        <f t="shared" si="20"/>
        <v/>
      </c>
      <c r="T104" s="82"/>
      <c r="U104" s="83"/>
    </row>
    <row r="105" spans="8:21">
      <c r="H105" s="261"/>
      <c r="I105" s="54" t="s">
        <v>215</v>
      </c>
      <c r="J105" s="55" t="e">
        <f t="shared" ref="J105:J136" si="35">INDEX(K105:R105,,SelectIdx)</f>
        <v>#REF!</v>
      </c>
      <c r="K105" s="65" t="str">
        <f>N89</f>
        <v>Okt-dec</v>
      </c>
      <c r="L105" s="65" t="str">
        <f t="shared" si="33"/>
        <v>Jan-mar</v>
      </c>
      <c r="M105" s="65" t="str">
        <f t="shared" si="33"/>
        <v>Apr-jun</v>
      </c>
      <c r="N105" s="65" t="str">
        <f t="shared" si="33"/>
        <v>Jul-sep</v>
      </c>
      <c r="O105" s="65" t="str">
        <f>R89</f>
        <v>Oct-Dec</v>
      </c>
      <c r="P105" s="65" t="str">
        <f t="shared" si="34"/>
        <v>Jan-Mar</v>
      </c>
      <c r="Q105" s="65" t="str">
        <f t="shared" si="34"/>
        <v>Apr-Jun</v>
      </c>
      <c r="R105" s="65" t="str">
        <f t="shared" si="34"/>
        <v>Jul-Sep</v>
      </c>
      <c r="S105" s="65" t="str">
        <f t="shared" si="20"/>
        <v/>
      </c>
      <c r="T105" s="85"/>
      <c r="U105" s="86"/>
    </row>
    <row r="106" spans="8:21" ht="18.600000000000001" thickBot="1">
      <c r="H106" s="262"/>
      <c r="I106" s="88" t="s">
        <v>216</v>
      </c>
      <c r="J106" s="89" t="e">
        <f t="shared" si="35"/>
        <v>#REF!</v>
      </c>
      <c r="K106" s="90" t="str">
        <f>N90</f>
        <v>Jan-dec</v>
      </c>
      <c r="L106" s="90" t="str">
        <f t="shared" si="33"/>
        <v>Jan-mar</v>
      </c>
      <c r="M106" s="90" t="str">
        <f t="shared" si="33"/>
        <v>Jan-jun</v>
      </c>
      <c r="N106" s="90" t="str">
        <f t="shared" si="33"/>
        <v>Jan-sep</v>
      </c>
      <c r="O106" s="90" t="str">
        <f>R90</f>
        <v>Jan-Dec</v>
      </c>
      <c r="P106" s="90" t="str">
        <f t="shared" si="34"/>
        <v>Jan-Mar</v>
      </c>
      <c r="Q106" s="90" t="str">
        <f t="shared" si="34"/>
        <v>Jan-Jun</v>
      </c>
      <c r="R106" s="90" t="str">
        <f t="shared" si="34"/>
        <v>Jan-Sep</v>
      </c>
      <c r="S106" s="90" t="str">
        <f t="shared" si="20"/>
        <v/>
      </c>
      <c r="T106" s="91"/>
      <c r="U106" s="92"/>
    </row>
    <row r="107" spans="8:21" ht="18.600000000000001" thickTop="1">
      <c r="H107" s="260" t="s">
        <v>217</v>
      </c>
      <c r="I107" s="70" t="s">
        <v>218</v>
      </c>
      <c r="J107" s="71" t="e">
        <f t="shared" si="35"/>
        <v>#REF!</v>
      </c>
      <c r="K107" s="72">
        <f>N91</f>
        <v>3</v>
      </c>
      <c r="L107" s="72">
        <f t="shared" si="33"/>
        <v>4</v>
      </c>
      <c r="M107" s="72">
        <f t="shared" si="33"/>
        <v>1</v>
      </c>
      <c r="N107" s="72">
        <f t="shared" si="33"/>
        <v>2</v>
      </c>
      <c r="O107" s="72">
        <f>R91</f>
        <v>3</v>
      </c>
      <c r="P107" s="72">
        <f t="shared" si="34"/>
        <v>4</v>
      </c>
      <c r="Q107" s="72">
        <f t="shared" si="34"/>
        <v>1</v>
      </c>
      <c r="R107" s="72">
        <f t="shared" si="34"/>
        <v>2</v>
      </c>
      <c r="S107" s="72" t="str">
        <f t="shared" ref="S107:S170" si="36">IF(S91="","",S91)</f>
        <v/>
      </c>
      <c r="T107" s="73"/>
      <c r="U107" s="74"/>
    </row>
    <row r="108" spans="8:21">
      <c r="H108" s="261"/>
      <c r="I108" s="42" t="s">
        <v>219</v>
      </c>
      <c r="J108" s="43" t="e">
        <f t="shared" si="35"/>
        <v>#REF!</v>
      </c>
      <c r="K108" s="44" t="str">
        <f t="shared" ref="K108:R108" si="37">"Q"&amp;K107</f>
        <v>Q3</v>
      </c>
      <c r="L108" s="44" t="str">
        <f t="shared" si="37"/>
        <v>Q4</v>
      </c>
      <c r="M108" s="44" t="str">
        <f t="shared" si="37"/>
        <v>Q1</v>
      </c>
      <c r="N108" s="44" t="str">
        <f t="shared" si="37"/>
        <v>Q2</v>
      </c>
      <c r="O108" s="44" t="str">
        <f t="shared" si="37"/>
        <v>Q3</v>
      </c>
      <c r="P108" s="44" t="str">
        <f t="shared" si="37"/>
        <v>Q4</v>
      </c>
      <c r="Q108" s="44" t="str">
        <f t="shared" si="37"/>
        <v>Q1</v>
      </c>
      <c r="R108" s="44" t="str">
        <f t="shared" si="37"/>
        <v>Q2</v>
      </c>
      <c r="S108" s="44" t="str">
        <f t="shared" si="36"/>
        <v/>
      </c>
      <c r="T108" s="77"/>
      <c r="U108" s="78"/>
    </row>
    <row r="109" spans="8:21">
      <c r="H109" s="261"/>
      <c r="I109" s="42" t="s">
        <v>220</v>
      </c>
      <c r="J109" s="43" t="e">
        <f t="shared" si="35"/>
        <v>#REF!</v>
      </c>
      <c r="K109" s="44" t="e">
        <f>K108&amp;$S109&amp;ActYear_m2Y</f>
        <v>#REF!</v>
      </c>
      <c r="L109" s="44" t="e">
        <f t="shared" ref="L109:N123" si="38">K93</f>
        <v>#REF!</v>
      </c>
      <c r="M109" s="44" t="e">
        <f t="shared" si="38"/>
        <v>#REF!</v>
      </c>
      <c r="N109" s="44" t="e">
        <f t="shared" si="38"/>
        <v>#REF!</v>
      </c>
      <c r="O109" s="44" t="e">
        <f>O108&amp;$S109&amp;ActYear_m2Y</f>
        <v>#REF!</v>
      </c>
      <c r="P109" s="44" t="e">
        <f>O93</f>
        <v>#REF!</v>
      </c>
      <c r="Q109" s="44" t="e">
        <f>P93</f>
        <v>#REF!</v>
      </c>
      <c r="R109" s="44" t="e">
        <f>Q93</f>
        <v>#REF!</v>
      </c>
      <c r="S109" s="44" t="str">
        <f t="shared" si="36"/>
        <v xml:space="preserve"> </v>
      </c>
      <c r="T109" s="77"/>
      <c r="U109" s="78"/>
    </row>
    <row r="110" spans="8:21">
      <c r="H110" s="261"/>
      <c r="I110" s="42" t="s">
        <v>221</v>
      </c>
      <c r="J110" s="43" t="e">
        <f t="shared" si="35"/>
        <v>#REF!</v>
      </c>
      <c r="K110" s="44" t="e">
        <f>K108&amp;$S110&amp;ActY_m2Y</f>
        <v>#REF!</v>
      </c>
      <c r="L110" s="44" t="e">
        <f t="shared" si="38"/>
        <v>#REF!</v>
      </c>
      <c r="M110" s="44" t="e">
        <f t="shared" si="38"/>
        <v>#REF!</v>
      </c>
      <c r="N110" s="44" t="e">
        <f t="shared" si="38"/>
        <v>#REF!</v>
      </c>
      <c r="O110" s="44" t="e">
        <f>O108&amp;$S110&amp;ActY_m2Y</f>
        <v>#REF!</v>
      </c>
      <c r="P110" s="44" t="e">
        <f t="shared" ref="P110:R123" si="39">O94</f>
        <v>#REF!</v>
      </c>
      <c r="Q110" s="44" t="e">
        <f>P93</f>
        <v>#REF!</v>
      </c>
      <c r="R110" s="44" t="e">
        <f>Q93</f>
        <v>#REF!</v>
      </c>
      <c r="S110" s="44" t="str">
        <f t="shared" si="36"/>
        <v xml:space="preserve"> </v>
      </c>
      <c r="T110" s="77"/>
      <c r="U110" s="78"/>
    </row>
    <row r="111" spans="8:21">
      <c r="H111" s="261"/>
      <c r="I111" s="42" t="s">
        <v>222</v>
      </c>
      <c r="J111" s="43" t="e">
        <f t="shared" si="35"/>
        <v>#REF!</v>
      </c>
      <c r="K111" s="44" t="e">
        <f>K107&amp;$S111&amp;ActYear_m2Y</f>
        <v>#REF!</v>
      </c>
      <c r="L111" s="44" t="e">
        <f t="shared" si="38"/>
        <v>#REF!</v>
      </c>
      <c r="M111" s="44" t="e">
        <f t="shared" si="38"/>
        <v>#REF!</v>
      </c>
      <c r="N111" s="44" t="e">
        <f t="shared" si="38"/>
        <v>#REF!</v>
      </c>
      <c r="O111" s="44" t="e">
        <f>O107&amp;$S111&amp;ActYear_m2Y</f>
        <v>#REF!</v>
      </c>
      <c r="P111" s="44" t="e">
        <f t="shared" si="39"/>
        <v>#REF!</v>
      </c>
      <c r="Q111" s="44" t="e">
        <f t="shared" si="39"/>
        <v>#REF!</v>
      </c>
      <c r="R111" s="44" t="e">
        <f t="shared" si="39"/>
        <v>#REF!</v>
      </c>
      <c r="S111" s="44" t="str">
        <f t="shared" si="36"/>
        <v xml:space="preserve"> </v>
      </c>
      <c r="T111" s="77"/>
      <c r="U111" s="78"/>
    </row>
    <row r="112" spans="8:21" ht="18.600000000000001" thickBot="1">
      <c r="H112" s="261"/>
      <c r="I112" s="48" t="s">
        <v>223</v>
      </c>
      <c r="J112" s="49" t="e">
        <f t="shared" si="35"/>
        <v>#REF!</v>
      </c>
      <c r="K112" s="50" t="e">
        <f>K107&amp;$S112&amp;ActY_m2Y</f>
        <v>#REF!</v>
      </c>
      <c r="L112" s="50" t="e">
        <f t="shared" si="38"/>
        <v>#REF!</v>
      </c>
      <c r="M112" s="50" t="e">
        <f t="shared" si="38"/>
        <v>#REF!</v>
      </c>
      <c r="N112" s="50" t="e">
        <f t="shared" si="38"/>
        <v>#REF!</v>
      </c>
      <c r="O112" s="50" t="e">
        <f>O107&amp;$S112&amp;ActY_m2Y</f>
        <v>#REF!</v>
      </c>
      <c r="P112" s="50" t="e">
        <f t="shared" si="39"/>
        <v>#REF!</v>
      </c>
      <c r="Q112" s="50" t="e">
        <f t="shared" si="39"/>
        <v>#REF!</v>
      </c>
      <c r="R112" s="50" t="e">
        <f t="shared" si="39"/>
        <v>#REF!</v>
      </c>
      <c r="S112" s="50" t="str">
        <f t="shared" si="36"/>
        <v xml:space="preserve"> </v>
      </c>
      <c r="T112" s="82"/>
      <c r="U112" s="83"/>
    </row>
    <row r="113" spans="8:21">
      <c r="H113" s="261"/>
      <c r="I113" s="54" t="s">
        <v>224</v>
      </c>
      <c r="J113" s="55" t="e">
        <f t="shared" si="35"/>
        <v>#REF!</v>
      </c>
      <c r="K113" s="84" t="str">
        <f>N97</f>
        <v>09</v>
      </c>
      <c r="L113" s="84" t="str">
        <f t="shared" si="38"/>
        <v>12</v>
      </c>
      <c r="M113" s="84" t="str">
        <f t="shared" si="38"/>
        <v>03</v>
      </c>
      <c r="N113" s="84" t="str">
        <f t="shared" si="38"/>
        <v>06</v>
      </c>
      <c r="O113" s="84" t="str">
        <f>R97</f>
        <v>09</v>
      </c>
      <c r="P113" s="84" t="str">
        <f t="shared" si="39"/>
        <v>12</v>
      </c>
      <c r="Q113" s="84" t="str">
        <f t="shared" si="39"/>
        <v>03</v>
      </c>
      <c r="R113" s="84" t="str">
        <f t="shared" si="39"/>
        <v>06</v>
      </c>
      <c r="S113" s="65" t="str">
        <f t="shared" si="36"/>
        <v/>
      </c>
      <c r="T113" s="85"/>
      <c r="U113" s="86"/>
    </row>
    <row r="114" spans="8:21" ht="18.600000000000001" thickBot="1">
      <c r="H114" s="261"/>
      <c r="I114" s="48" t="s">
        <v>225</v>
      </c>
      <c r="J114" s="49" t="e">
        <f t="shared" si="35"/>
        <v>#REF!</v>
      </c>
      <c r="K114" s="50" t="e">
        <f>ActYear_m2Y&amp;$S114&amp;K113</f>
        <v>#REF!</v>
      </c>
      <c r="L114" s="50" t="e">
        <f t="shared" si="38"/>
        <v>#REF!</v>
      </c>
      <c r="M114" s="50" t="e">
        <f t="shared" si="38"/>
        <v>#REF!</v>
      </c>
      <c r="N114" s="50" t="e">
        <f t="shared" si="38"/>
        <v>#REF!</v>
      </c>
      <c r="O114" s="50" t="e">
        <f>ActYear_m2Y&amp;$S114&amp;O113</f>
        <v>#REF!</v>
      </c>
      <c r="P114" s="50" t="e">
        <f t="shared" si="39"/>
        <v>#REF!</v>
      </c>
      <c r="Q114" s="50" t="e">
        <f t="shared" si="39"/>
        <v>#REF!</v>
      </c>
      <c r="R114" s="50" t="e">
        <f t="shared" si="39"/>
        <v>#REF!</v>
      </c>
      <c r="S114" s="50" t="str">
        <f t="shared" si="36"/>
        <v xml:space="preserve"> </v>
      </c>
      <c r="T114" s="82"/>
      <c r="U114" s="83"/>
    </row>
    <row r="115" spans="8:21">
      <c r="H115" s="261"/>
      <c r="I115" s="54" t="s">
        <v>226</v>
      </c>
      <c r="J115" s="55" t="e">
        <f t="shared" si="35"/>
        <v>#REF!</v>
      </c>
      <c r="K115" s="65" t="str">
        <f>N99</f>
        <v>30 sep</v>
      </c>
      <c r="L115" s="65" t="str">
        <f t="shared" si="38"/>
        <v>31 dec</v>
      </c>
      <c r="M115" s="65" t="str">
        <f t="shared" si="38"/>
        <v>31 mar</v>
      </c>
      <c r="N115" s="65" t="str">
        <f t="shared" si="38"/>
        <v>30 jun</v>
      </c>
      <c r="O115" s="65" t="str">
        <f>R99</f>
        <v>Sep 30</v>
      </c>
      <c r="P115" s="65" t="str">
        <f t="shared" si="39"/>
        <v>Dec 31</v>
      </c>
      <c r="Q115" s="65" t="str">
        <f t="shared" si="39"/>
        <v>Mar 31</v>
      </c>
      <c r="R115" s="65" t="str">
        <f t="shared" si="39"/>
        <v>Jun 30</v>
      </c>
      <c r="S115" s="65" t="str">
        <f t="shared" si="36"/>
        <v/>
      </c>
      <c r="T115" s="85"/>
      <c r="U115" s="86"/>
    </row>
    <row r="116" spans="8:21">
      <c r="H116" s="261"/>
      <c r="I116" s="42" t="s">
        <v>227</v>
      </c>
      <c r="J116" s="61" t="e">
        <f t="shared" si="35"/>
        <v>#REF!</v>
      </c>
      <c r="K116" s="62" t="e">
        <f>EOMONTH(DATE(ActYear_m2Y,K113,1),0)</f>
        <v>#REF!</v>
      </c>
      <c r="L116" s="62" t="e">
        <f t="shared" si="38"/>
        <v>#REF!</v>
      </c>
      <c r="M116" s="62" t="e">
        <f t="shared" si="38"/>
        <v>#REF!</v>
      </c>
      <c r="N116" s="62" t="e">
        <f t="shared" si="38"/>
        <v>#REF!</v>
      </c>
      <c r="O116" s="62" t="e">
        <f>EOMONTH(DATE(ActYear_m2Y,O113,1),0)</f>
        <v>#REF!</v>
      </c>
      <c r="P116" s="62" t="e">
        <f t="shared" si="39"/>
        <v>#REF!</v>
      </c>
      <c r="Q116" s="62" t="e">
        <f t="shared" si="39"/>
        <v>#REF!</v>
      </c>
      <c r="R116" s="62" t="e">
        <f t="shared" si="39"/>
        <v>#REF!</v>
      </c>
      <c r="S116" s="44" t="str">
        <f t="shared" si="36"/>
        <v/>
      </c>
      <c r="T116" s="77"/>
      <c r="U116" s="78"/>
    </row>
    <row r="117" spans="8:21">
      <c r="H117" s="261"/>
      <c r="I117" s="42" t="s">
        <v>228</v>
      </c>
      <c r="J117" s="43" t="e">
        <f t="shared" si="35"/>
        <v>#REF!</v>
      </c>
      <c r="K117" s="44" t="e">
        <f>K115&amp;$S117&amp;ActYear_m2Y</f>
        <v>#REF!</v>
      </c>
      <c r="L117" s="44" t="e">
        <f t="shared" si="38"/>
        <v>#REF!</v>
      </c>
      <c r="M117" s="44" t="e">
        <f t="shared" si="38"/>
        <v>#REF!</v>
      </c>
      <c r="N117" s="44" t="e">
        <f t="shared" si="38"/>
        <v>#REF!</v>
      </c>
      <c r="O117" s="44" t="e">
        <f>O115&amp;$S117&amp;ActYear_m2Y</f>
        <v>#REF!</v>
      </c>
      <c r="P117" s="44" t="e">
        <f t="shared" si="39"/>
        <v>#REF!</v>
      </c>
      <c r="Q117" s="44" t="e">
        <f t="shared" si="39"/>
        <v>#REF!</v>
      </c>
      <c r="R117" s="44" t="e">
        <f t="shared" si="39"/>
        <v>#REF!</v>
      </c>
      <c r="S117" s="44" t="str">
        <f t="shared" si="36"/>
        <v xml:space="preserve"> </v>
      </c>
      <c r="T117" s="77"/>
      <c r="U117" s="78"/>
    </row>
    <row r="118" spans="8:21" ht="18.600000000000001" thickBot="1">
      <c r="H118" s="261"/>
      <c r="I118" s="48" t="s">
        <v>229</v>
      </c>
      <c r="J118" s="49" t="e">
        <f t="shared" si="35"/>
        <v>#REF!</v>
      </c>
      <c r="K118" s="50" t="e">
        <f>K115&amp;$S118&amp;ActY_m2Y</f>
        <v>#REF!</v>
      </c>
      <c r="L118" s="50" t="e">
        <f t="shared" si="38"/>
        <v>#REF!</v>
      </c>
      <c r="M118" s="50" t="e">
        <f t="shared" si="38"/>
        <v>#REF!</v>
      </c>
      <c r="N118" s="50" t="e">
        <f t="shared" si="38"/>
        <v>#REF!</v>
      </c>
      <c r="O118" s="50" t="e">
        <f>O115&amp;$S118&amp;ActY_m2Y</f>
        <v>#REF!</v>
      </c>
      <c r="P118" s="50" t="e">
        <f t="shared" si="39"/>
        <v>#REF!</v>
      </c>
      <c r="Q118" s="50" t="e">
        <f t="shared" si="39"/>
        <v>#REF!</v>
      </c>
      <c r="R118" s="50" t="e">
        <f t="shared" si="39"/>
        <v>#REF!</v>
      </c>
      <c r="S118" s="50" t="str">
        <f t="shared" si="36"/>
        <v xml:space="preserve"> </v>
      </c>
      <c r="T118" s="82"/>
      <c r="U118" s="83"/>
    </row>
    <row r="119" spans="8:21">
      <c r="H119" s="261"/>
      <c r="I119" s="54" t="s">
        <v>230</v>
      </c>
      <c r="J119" s="55" t="e">
        <f t="shared" si="35"/>
        <v>#REF!</v>
      </c>
      <c r="K119" s="65" t="e">
        <f>K121&amp;$S119&amp;ActYear_m2Y</f>
        <v>#REF!</v>
      </c>
      <c r="L119" s="65" t="e">
        <f t="shared" si="38"/>
        <v>#REF!</v>
      </c>
      <c r="M119" s="65" t="e">
        <f t="shared" si="38"/>
        <v>#REF!</v>
      </c>
      <c r="N119" s="65" t="e">
        <f t="shared" si="38"/>
        <v>#REF!</v>
      </c>
      <c r="O119" s="65" t="e">
        <f>O121&amp;$S119&amp;ActYear_m2Y</f>
        <v>#REF!</v>
      </c>
      <c r="P119" s="65" t="e">
        <f t="shared" si="39"/>
        <v>#REF!</v>
      </c>
      <c r="Q119" s="65" t="e">
        <f t="shared" si="39"/>
        <v>#REF!</v>
      </c>
      <c r="R119" s="65" t="e">
        <f t="shared" si="39"/>
        <v>#REF!</v>
      </c>
      <c r="S119" s="65" t="str">
        <f t="shared" si="36"/>
        <v xml:space="preserve"> </v>
      </c>
      <c r="T119" s="85"/>
      <c r="U119" s="86"/>
    </row>
    <row r="120" spans="8:21" ht="18.600000000000001" thickBot="1">
      <c r="H120" s="261"/>
      <c r="I120" s="48" t="s">
        <v>231</v>
      </c>
      <c r="J120" s="49" t="e">
        <f t="shared" si="35"/>
        <v>#REF!</v>
      </c>
      <c r="K120" s="50" t="e">
        <f>K121&amp;$S119&amp;ActY_m2Y</f>
        <v>#REF!</v>
      </c>
      <c r="L120" s="50" t="e">
        <f t="shared" si="38"/>
        <v>#REF!</v>
      </c>
      <c r="M120" s="50" t="e">
        <f t="shared" si="38"/>
        <v>#REF!</v>
      </c>
      <c r="N120" s="50" t="e">
        <f t="shared" si="38"/>
        <v>#REF!</v>
      </c>
      <c r="O120" s="50" t="e">
        <f>O121&amp;$S119&amp;ActY_m2Y</f>
        <v>#REF!</v>
      </c>
      <c r="P120" s="50" t="e">
        <f t="shared" si="39"/>
        <v>#REF!</v>
      </c>
      <c r="Q120" s="50" t="e">
        <f t="shared" si="39"/>
        <v>#REF!</v>
      </c>
      <c r="R120" s="50" t="e">
        <f t="shared" si="39"/>
        <v>#REF!</v>
      </c>
      <c r="S120" s="50" t="str">
        <f t="shared" si="36"/>
        <v/>
      </c>
      <c r="T120" s="82"/>
      <c r="U120" s="83"/>
    </row>
    <row r="121" spans="8:21">
      <c r="H121" s="261"/>
      <c r="I121" s="54" t="s">
        <v>232</v>
      </c>
      <c r="J121" s="55" t="e">
        <f t="shared" si="35"/>
        <v>#REF!</v>
      </c>
      <c r="K121" s="65" t="str">
        <f>N105</f>
        <v>Jul-sep</v>
      </c>
      <c r="L121" s="65" t="str">
        <f t="shared" si="38"/>
        <v>Okt-dec</v>
      </c>
      <c r="M121" s="65" t="str">
        <f t="shared" si="38"/>
        <v>Jan-mar</v>
      </c>
      <c r="N121" s="65" t="str">
        <f t="shared" si="38"/>
        <v>Apr-jun</v>
      </c>
      <c r="O121" s="65" t="str">
        <f>R105</f>
        <v>Jul-Sep</v>
      </c>
      <c r="P121" s="65" t="str">
        <f t="shared" si="39"/>
        <v>Oct-Dec</v>
      </c>
      <c r="Q121" s="65" t="str">
        <f t="shared" si="39"/>
        <v>Jan-Mar</v>
      </c>
      <c r="R121" s="65" t="str">
        <f t="shared" si="39"/>
        <v>Apr-Jun</v>
      </c>
      <c r="S121" s="65" t="str">
        <f t="shared" si="36"/>
        <v/>
      </c>
      <c r="T121" s="85"/>
      <c r="U121" s="86"/>
    </row>
    <row r="122" spans="8:21" ht="18.600000000000001" thickBot="1">
      <c r="H122" s="262"/>
      <c r="I122" s="88" t="s">
        <v>233</v>
      </c>
      <c r="J122" s="89" t="e">
        <f t="shared" si="35"/>
        <v>#REF!</v>
      </c>
      <c r="K122" s="90" t="str">
        <f>N106</f>
        <v>Jan-sep</v>
      </c>
      <c r="L122" s="90" t="str">
        <f t="shared" si="38"/>
        <v>Jan-dec</v>
      </c>
      <c r="M122" s="90" t="str">
        <f t="shared" si="38"/>
        <v>Jan-mar</v>
      </c>
      <c r="N122" s="90" t="str">
        <f t="shared" si="38"/>
        <v>Jan-jun</v>
      </c>
      <c r="O122" s="90" t="str">
        <f>R106</f>
        <v>Jan-Sep</v>
      </c>
      <c r="P122" s="90" t="str">
        <f t="shared" si="39"/>
        <v>Jan-Dec</v>
      </c>
      <c r="Q122" s="90" t="str">
        <f t="shared" si="39"/>
        <v>Jan-Mar</v>
      </c>
      <c r="R122" s="90" t="str">
        <f t="shared" si="39"/>
        <v>Jan-Jun</v>
      </c>
      <c r="S122" s="90" t="str">
        <f t="shared" si="36"/>
        <v/>
      </c>
      <c r="T122" s="91"/>
      <c r="U122" s="92"/>
    </row>
    <row r="123" spans="8:21" ht="18.600000000000001" thickTop="1">
      <c r="H123" s="260" t="s">
        <v>234</v>
      </c>
      <c r="I123" s="70" t="s">
        <v>235</v>
      </c>
      <c r="J123" s="71" t="e">
        <f t="shared" si="35"/>
        <v>#REF!</v>
      </c>
      <c r="K123" s="72">
        <f>N107</f>
        <v>2</v>
      </c>
      <c r="L123" s="72">
        <f t="shared" si="38"/>
        <v>3</v>
      </c>
      <c r="M123" s="72">
        <f t="shared" si="38"/>
        <v>4</v>
      </c>
      <c r="N123" s="72">
        <f t="shared" si="38"/>
        <v>1</v>
      </c>
      <c r="O123" s="72">
        <f>R107</f>
        <v>2</v>
      </c>
      <c r="P123" s="72">
        <f t="shared" si="39"/>
        <v>3</v>
      </c>
      <c r="Q123" s="72">
        <f t="shared" si="39"/>
        <v>4</v>
      </c>
      <c r="R123" s="72">
        <f t="shared" si="39"/>
        <v>1</v>
      </c>
      <c r="S123" s="72" t="str">
        <f t="shared" si="36"/>
        <v/>
      </c>
      <c r="T123" s="73"/>
      <c r="U123" s="74"/>
    </row>
    <row r="124" spans="8:21">
      <c r="H124" s="261"/>
      <c r="I124" s="42" t="s">
        <v>236</v>
      </c>
      <c r="J124" s="43" t="e">
        <f t="shared" si="35"/>
        <v>#REF!</v>
      </c>
      <c r="K124" s="44" t="str">
        <f t="shared" ref="K124:R124" si="40">"Q"&amp;K123</f>
        <v>Q2</v>
      </c>
      <c r="L124" s="44" t="str">
        <f t="shared" si="40"/>
        <v>Q3</v>
      </c>
      <c r="M124" s="44" t="str">
        <f t="shared" si="40"/>
        <v>Q4</v>
      </c>
      <c r="N124" s="44" t="str">
        <f t="shared" si="40"/>
        <v>Q1</v>
      </c>
      <c r="O124" s="44" t="str">
        <f t="shared" si="40"/>
        <v>Q2</v>
      </c>
      <c r="P124" s="44" t="str">
        <f t="shared" si="40"/>
        <v>Q3</v>
      </c>
      <c r="Q124" s="44" t="str">
        <f t="shared" si="40"/>
        <v>Q4</v>
      </c>
      <c r="R124" s="44" t="str">
        <f t="shared" si="40"/>
        <v>Q1</v>
      </c>
      <c r="S124" s="44" t="str">
        <f t="shared" si="36"/>
        <v/>
      </c>
      <c r="T124" s="77"/>
      <c r="U124" s="78"/>
    </row>
    <row r="125" spans="8:21">
      <c r="H125" s="261"/>
      <c r="I125" s="42" t="s">
        <v>237</v>
      </c>
      <c r="J125" s="43" t="e">
        <f t="shared" si="35"/>
        <v>#REF!</v>
      </c>
      <c r="K125" s="44" t="e">
        <f>K124&amp;$S125&amp;ActYear_m2Y</f>
        <v>#REF!</v>
      </c>
      <c r="L125" s="44" t="e">
        <f t="shared" ref="L125:N139" si="41">K109</f>
        <v>#REF!</v>
      </c>
      <c r="M125" s="44" t="e">
        <f t="shared" si="41"/>
        <v>#REF!</v>
      </c>
      <c r="N125" s="44" t="e">
        <f t="shared" si="41"/>
        <v>#REF!</v>
      </c>
      <c r="O125" s="44" t="e">
        <f>O124&amp;$S125&amp;ActYear_m2Y</f>
        <v>#REF!</v>
      </c>
      <c r="P125" s="44" t="e">
        <f>O109</f>
        <v>#REF!</v>
      </c>
      <c r="Q125" s="44" t="e">
        <f>P109</f>
        <v>#REF!</v>
      </c>
      <c r="R125" s="44" t="e">
        <f>Q109</f>
        <v>#REF!</v>
      </c>
      <c r="S125" s="44" t="str">
        <f t="shared" si="36"/>
        <v xml:space="preserve"> </v>
      </c>
      <c r="T125" s="77"/>
      <c r="U125" s="78"/>
    </row>
    <row r="126" spans="8:21">
      <c r="H126" s="261"/>
      <c r="I126" s="42" t="s">
        <v>238</v>
      </c>
      <c r="J126" s="43" t="e">
        <f t="shared" si="35"/>
        <v>#REF!</v>
      </c>
      <c r="K126" s="44" t="e">
        <f>K124&amp;$S126&amp;ActY_m2Y</f>
        <v>#REF!</v>
      </c>
      <c r="L126" s="44" t="e">
        <f t="shared" si="41"/>
        <v>#REF!</v>
      </c>
      <c r="M126" s="44" t="e">
        <f t="shared" si="41"/>
        <v>#REF!</v>
      </c>
      <c r="N126" s="44" t="e">
        <f t="shared" si="41"/>
        <v>#REF!</v>
      </c>
      <c r="O126" s="44" t="e">
        <f>O124&amp;$S126&amp;ActY_m2Y</f>
        <v>#REF!</v>
      </c>
      <c r="P126" s="44" t="e">
        <f t="shared" ref="P126:R139" si="42">O110</f>
        <v>#REF!</v>
      </c>
      <c r="Q126" s="44" t="e">
        <f>P109</f>
        <v>#REF!</v>
      </c>
      <c r="R126" s="44" t="e">
        <f>Q109</f>
        <v>#REF!</v>
      </c>
      <c r="S126" s="44" t="str">
        <f t="shared" si="36"/>
        <v xml:space="preserve"> </v>
      </c>
      <c r="T126" s="77"/>
      <c r="U126" s="78"/>
    </row>
    <row r="127" spans="8:21">
      <c r="H127" s="261"/>
      <c r="I127" s="42" t="s">
        <v>239</v>
      </c>
      <c r="J127" s="43" t="e">
        <f t="shared" si="35"/>
        <v>#REF!</v>
      </c>
      <c r="K127" s="44" t="e">
        <f>K123&amp;$S127&amp;ActYear_m2Y</f>
        <v>#REF!</v>
      </c>
      <c r="L127" s="44" t="e">
        <f t="shared" si="41"/>
        <v>#REF!</v>
      </c>
      <c r="M127" s="44" t="e">
        <f t="shared" si="41"/>
        <v>#REF!</v>
      </c>
      <c r="N127" s="44" t="e">
        <f t="shared" si="41"/>
        <v>#REF!</v>
      </c>
      <c r="O127" s="44" t="e">
        <f>O123&amp;$S127&amp;ActYear_m2Y</f>
        <v>#REF!</v>
      </c>
      <c r="P127" s="44" t="e">
        <f t="shared" si="42"/>
        <v>#REF!</v>
      </c>
      <c r="Q127" s="44" t="e">
        <f t="shared" si="42"/>
        <v>#REF!</v>
      </c>
      <c r="R127" s="44" t="e">
        <f t="shared" si="42"/>
        <v>#REF!</v>
      </c>
      <c r="S127" s="44" t="str">
        <f t="shared" si="36"/>
        <v xml:space="preserve"> </v>
      </c>
      <c r="T127" s="77"/>
      <c r="U127" s="78"/>
    </row>
    <row r="128" spans="8:21" ht="18.600000000000001" thickBot="1">
      <c r="H128" s="261"/>
      <c r="I128" s="48" t="s">
        <v>240</v>
      </c>
      <c r="J128" s="49" t="e">
        <f t="shared" si="35"/>
        <v>#REF!</v>
      </c>
      <c r="K128" s="50" t="e">
        <f>K123&amp;$S128&amp;ActY_m2Y</f>
        <v>#REF!</v>
      </c>
      <c r="L128" s="50" t="e">
        <f t="shared" si="41"/>
        <v>#REF!</v>
      </c>
      <c r="M128" s="50" t="e">
        <f t="shared" si="41"/>
        <v>#REF!</v>
      </c>
      <c r="N128" s="50" t="e">
        <f t="shared" si="41"/>
        <v>#REF!</v>
      </c>
      <c r="O128" s="50" t="e">
        <f>O123&amp;$S128&amp;ActY_m2Y</f>
        <v>#REF!</v>
      </c>
      <c r="P128" s="50" t="e">
        <f t="shared" si="42"/>
        <v>#REF!</v>
      </c>
      <c r="Q128" s="50" t="e">
        <f t="shared" si="42"/>
        <v>#REF!</v>
      </c>
      <c r="R128" s="50" t="e">
        <f t="shared" si="42"/>
        <v>#REF!</v>
      </c>
      <c r="S128" s="50" t="str">
        <f t="shared" si="36"/>
        <v xml:space="preserve"> </v>
      </c>
      <c r="T128" s="82"/>
      <c r="U128" s="83"/>
    </row>
    <row r="129" spans="8:21">
      <c r="H129" s="261"/>
      <c r="I129" s="54" t="s">
        <v>241</v>
      </c>
      <c r="J129" s="55" t="e">
        <f t="shared" si="35"/>
        <v>#REF!</v>
      </c>
      <c r="K129" s="84" t="str">
        <f>N113</f>
        <v>06</v>
      </c>
      <c r="L129" s="84" t="str">
        <f t="shared" si="41"/>
        <v>09</v>
      </c>
      <c r="M129" s="84" t="str">
        <f t="shared" si="41"/>
        <v>12</v>
      </c>
      <c r="N129" s="84" t="str">
        <f t="shared" si="41"/>
        <v>03</v>
      </c>
      <c r="O129" s="84" t="str">
        <f>R113</f>
        <v>06</v>
      </c>
      <c r="P129" s="84" t="str">
        <f t="shared" si="42"/>
        <v>09</v>
      </c>
      <c r="Q129" s="84" t="str">
        <f t="shared" si="42"/>
        <v>12</v>
      </c>
      <c r="R129" s="84" t="str">
        <f t="shared" si="42"/>
        <v>03</v>
      </c>
      <c r="S129" s="65" t="str">
        <f t="shared" si="36"/>
        <v/>
      </c>
      <c r="T129" s="85"/>
      <c r="U129" s="86"/>
    </row>
    <row r="130" spans="8:21" ht="18.600000000000001" thickBot="1">
      <c r="H130" s="261"/>
      <c r="I130" s="48" t="s">
        <v>242</v>
      </c>
      <c r="J130" s="49" t="e">
        <f t="shared" si="35"/>
        <v>#REF!</v>
      </c>
      <c r="K130" s="50" t="e">
        <f>ActYear_m2Y&amp;$S130&amp;K129</f>
        <v>#REF!</v>
      </c>
      <c r="L130" s="50" t="e">
        <f t="shared" si="41"/>
        <v>#REF!</v>
      </c>
      <c r="M130" s="50" t="e">
        <f t="shared" si="41"/>
        <v>#REF!</v>
      </c>
      <c r="N130" s="50" t="e">
        <f t="shared" si="41"/>
        <v>#REF!</v>
      </c>
      <c r="O130" s="50" t="e">
        <f>ActYear_m2Y&amp;$S130&amp;O129</f>
        <v>#REF!</v>
      </c>
      <c r="P130" s="50" t="e">
        <f t="shared" si="42"/>
        <v>#REF!</v>
      </c>
      <c r="Q130" s="50" t="e">
        <f t="shared" si="42"/>
        <v>#REF!</v>
      </c>
      <c r="R130" s="50" t="e">
        <f t="shared" si="42"/>
        <v>#REF!</v>
      </c>
      <c r="S130" s="50" t="str">
        <f t="shared" si="36"/>
        <v xml:space="preserve"> </v>
      </c>
      <c r="T130" s="82"/>
      <c r="U130" s="83"/>
    </row>
    <row r="131" spans="8:21">
      <c r="H131" s="261"/>
      <c r="I131" s="54" t="s">
        <v>243</v>
      </c>
      <c r="J131" s="55" t="e">
        <f t="shared" si="35"/>
        <v>#REF!</v>
      </c>
      <c r="K131" s="65" t="str">
        <f>N115</f>
        <v>30 jun</v>
      </c>
      <c r="L131" s="65" t="str">
        <f t="shared" si="41"/>
        <v>30 sep</v>
      </c>
      <c r="M131" s="65" t="str">
        <f t="shared" si="41"/>
        <v>31 dec</v>
      </c>
      <c r="N131" s="65" t="str">
        <f t="shared" si="41"/>
        <v>31 mar</v>
      </c>
      <c r="O131" s="65" t="str">
        <f>R115</f>
        <v>Jun 30</v>
      </c>
      <c r="P131" s="65" t="str">
        <f t="shared" si="42"/>
        <v>Sep 30</v>
      </c>
      <c r="Q131" s="65" t="str">
        <f t="shared" si="42"/>
        <v>Dec 31</v>
      </c>
      <c r="R131" s="65" t="str">
        <f t="shared" si="42"/>
        <v>Mar 31</v>
      </c>
      <c r="S131" s="65" t="str">
        <f t="shared" si="36"/>
        <v/>
      </c>
      <c r="T131" s="85"/>
      <c r="U131" s="86"/>
    </row>
    <row r="132" spans="8:21">
      <c r="H132" s="261"/>
      <c r="I132" s="42" t="s">
        <v>244</v>
      </c>
      <c r="J132" s="61" t="e">
        <f t="shared" si="35"/>
        <v>#REF!</v>
      </c>
      <c r="K132" s="62" t="e">
        <f>EOMONTH(DATE(ActYear_m2Y,K129,1),0)</f>
        <v>#REF!</v>
      </c>
      <c r="L132" s="62" t="e">
        <f t="shared" si="41"/>
        <v>#REF!</v>
      </c>
      <c r="M132" s="62" t="e">
        <f t="shared" si="41"/>
        <v>#REF!</v>
      </c>
      <c r="N132" s="62" t="e">
        <f t="shared" si="41"/>
        <v>#REF!</v>
      </c>
      <c r="O132" s="62" t="e">
        <f>EOMONTH(DATE(ActYear_m2Y,O129,1),0)</f>
        <v>#REF!</v>
      </c>
      <c r="P132" s="62" t="e">
        <f t="shared" si="42"/>
        <v>#REF!</v>
      </c>
      <c r="Q132" s="62" t="e">
        <f t="shared" si="42"/>
        <v>#REF!</v>
      </c>
      <c r="R132" s="62" t="e">
        <f t="shared" si="42"/>
        <v>#REF!</v>
      </c>
      <c r="S132" s="44" t="str">
        <f t="shared" si="36"/>
        <v/>
      </c>
      <c r="T132" s="77"/>
      <c r="U132" s="78"/>
    </row>
    <row r="133" spans="8:21">
      <c r="H133" s="261"/>
      <c r="I133" s="42" t="s">
        <v>245</v>
      </c>
      <c r="J133" s="43" t="e">
        <f t="shared" si="35"/>
        <v>#REF!</v>
      </c>
      <c r="K133" s="44" t="e">
        <f>K131&amp;$S133&amp;ActYear_m2Y</f>
        <v>#REF!</v>
      </c>
      <c r="L133" s="44" t="e">
        <f t="shared" si="41"/>
        <v>#REF!</v>
      </c>
      <c r="M133" s="44" t="e">
        <f t="shared" si="41"/>
        <v>#REF!</v>
      </c>
      <c r="N133" s="44" t="e">
        <f t="shared" si="41"/>
        <v>#REF!</v>
      </c>
      <c r="O133" s="44" t="e">
        <f>O131&amp;$S133&amp;ActYear_m2Y</f>
        <v>#REF!</v>
      </c>
      <c r="P133" s="44" t="e">
        <f t="shared" si="42"/>
        <v>#REF!</v>
      </c>
      <c r="Q133" s="44" t="e">
        <f t="shared" si="42"/>
        <v>#REF!</v>
      </c>
      <c r="R133" s="44" t="e">
        <f t="shared" si="42"/>
        <v>#REF!</v>
      </c>
      <c r="S133" s="44" t="str">
        <f t="shared" si="36"/>
        <v xml:space="preserve"> </v>
      </c>
      <c r="T133" s="77"/>
      <c r="U133" s="78"/>
    </row>
    <row r="134" spans="8:21" ht="18.600000000000001" thickBot="1">
      <c r="H134" s="261"/>
      <c r="I134" s="48" t="s">
        <v>246</v>
      </c>
      <c r="J134" s="49" t="e">
        <f t="shared" si="35"/>
        <v>#REF!</v>
      </c>
      <c r="K134" s="50" t="e">
        <f>K131&amp;$S134&amp;ActY_m2Y</f>
        <v>#REF!</v>
      </c>
      <c r="L134" s="50" t="e">
        <f t="shared" si="41"/>
        <v>#REF!</v>
      </c>
      <c r="M134" s="50" t="e">
        <f t="shared" si="41"/>
        <v>#REF!</v>
      </c>
      <c r="N134" s="50" t="e">
        <f t="shared" si="41"/>
        <v>#REF!</v>
      </c>
      <c r="O134" s="50" t="e">
        <f>O131&amp;$S134&amp;ActY_m2Y</f>
        <v>#REF!</v>
      </c>
      <c r="P134" s="50" t="e">
        <f t="shared" si="42"/>
        <v>#REF!</v>
      </c>
      <c r="Q134" s="50" t="e">
        <f t="shared" si="42"/>
        <v>#REF!</v>
      </c>
      <c r="R134" s="50" t="e">
        <f t="shared" si="42"/>
        <v>#REF!</v>
      </c>
      <c r="S134" s="50" t="str">
        <f t="shared" si="36"/>
        <v xml:space="preserve"> </v>
      </c>
      <c r="T134" s="82"/>
      <c r="U134" s="83"/>
    </row>
    <row r="135" spans="8:21">
      <c r="H135" s="261"/>
      <c r="I135" s="54" t="s">
        <v>247</v>
      </c>
      <c r="J135" s="55" t="e">
        <f t="shared" si="35"/>
        <v>#REF!</v>
      </c>
      <c r="K135" s="65" t="e">
        <f>K137&amp;$S135&amp;ActYear_m2Y</f>
        <v>#REF!</v>
      </c>
      <c r="L135" s="65" t="e">
        <f t="shared" si="41"/>
        <v>#REF!</v>
      </c>
      <c r="M135" s="65" t="e">
        <f t="shared" si="41"/>
        <v>#REF!</v>
      </c>
      <c r="N135" s="65" t="e">
        <f t="shared" si="41"/>
        <v>#REF!</v>
      </c>
      <c r="O135" s="65" t="e">
        <f>O137&amp;$S135&amp;ActYear_m2Y</f>
        <v>#REF!</v>
      </c>
      <c r="P135" s="65" t="e">
        <f t="shared" si="42"/>
        <v>#REF!</v>
      </c>
      <c r="Q135" s="65" t="e">
        <f t="shared" si="42"/>
        <v>#REF!</v>
      </c>
      <c r="R135" s="65" t="e">
        <f t="shared" si="42"/>
        <v>#REF!</v>
      </c>
      <c r="S135" s="65" t="str">
        <f t="shared" si="36"/>
        <v xml:space="preserve"> </v>
      </c>
      <c r="T135" s="85"/>
      <c r="U135" s="86"/>
    </row>
    <row r="136" spans="8:21" ht="18.600000000000001" thickBot="1">
      <c r="H136" s="261"/>
      <c r="I136" s="48" t="s">
        <v>248</v>
      </c>
      <c r="J136" s="49" t="e">
        <f t="shared" si="35"/>
        <v>#REF!</v>
      </c>
      <c r="K136" s="50" t="e">
        <f>K137&amp;$S135&amp;ActY_m2Y</f>
        <v>#REF!</v>
      </c>
      <c r="L136" s="50" t="e">
        <f t="shared" si="41"/>
        <v>#REF!</v>
      </c>
      <c r="M136" s="50" t="e">
        <f t="shared" si="41"/>
        <v>#REF!</v>
      </c>
      <c r="N136" s="50" t="e">
        <f t="shared" si="41"/>
        <v>#REF!</v>
      </c>
      <c r="O136" s="50" t="e">
        <f>O137&amp;$S135&amp;ActY_m2Y</f>
        <v>#REF!</v>
      </c>
      <c r="P136" s="50" t="e">
        <f t="shared" si="42"/>
        <v>#REF!</v>
      </c>
      <c r="Q136" s="50" t="e">
        <f t="shared" si="42"/>
        <v>#REF!</v>
      </c>
      <c r="R136" s="50" t="e">
        <f t="shared" si="42"/>
        <v>#REF!</v>
      </c>
      <c r="S136" s="50" t="str">
        <f t="shared" si="36"/>
        <v/>
      </c>
      <c r="T136" s="82"/>
      <c r="U136" s="83"/>
    </row>
    <row r="137" spans="8:21">
      <c r="H137" s="261"/>
      <c r="I137" s="54" t="s">
        <v>249</v>
      </c>
      <c r="J137" s="55" t="e">
        <f t="shared" ref="J137:J168" si="43">INDEX(K137:R137,,SelectIdx)</f>
        <v>#REF!</v>
      </c>
      <c r="K137" s="65" t="str">
        <f>N121</f>
        <v>Apr-jun</v>
      </c>
      <c r="L137" s="65" t="str">
        <f t="shared" si="41"/>
        <v>Jul-sep</v>
      </c>
      <c r="M137" s="65" t="str">
        <f t="shared" si="41"/>
        <v>Okt-dec</v>
      </c>
      <c r="N137" s="65" t="str">
        <f t="shared" si="41"/>
        <v>Jan-mar</v>
      </c>
      <c r="O137" s="65" t="str">
        <f>R121</f>
        <v>Apr-Jun</v>
      </c>
      <c r="P137" s="65" t="str">
        <f t="shared" si="42"/>
        <v>Jul-Sep</v>
      </c>
      <c r="Q137" s="65" t="str">
        <f t="shared" si="42"/>
        <v>Oct-Dec</v>
      </c>
      <c r="R137" s="65" t="str">
        <f t="shared" si="42"/>
        <v>Jan-Mar</v>
      </c>
      <c r="S137" s="65" t="str">
        <f t="shared" si="36"/>
        <v/>
      </c>
      <c r="T137" s="85"/>
      <c r="U137" s="86"/>
    </row>
    <row r="138" spans="8:21" ht="18.600000000000001" thickBot="1">
      <c r="H138" s="262"/>
      <c r="I138" s="88" t="s">
        <v>250</v>
      </c>
      <c r="J138" s="89" t="e">
        <f t="shared" si="43"/>
        <v>#REF!</v>
      </c>
      <c r="K138" s="90" t="str">
        <f>N122</f>
        <v>Jan-jun</v>
      </c>
      <c r="L138" s="90" t="str">
        <f t="shared" si="41"/>
        <v>Jan-sep</v>
      </c>
      <c r="M138" s="90" t="str">
        <f t="shared" si="41"/>
        <v>Jan-dec</v>
      </c>
      <c r="N138" s="90" t="str">
        <f t="shared" si="41"/>
        <v>Jan-mar</v>
      </c>
      <c r="O138" s="90" t="str">
        <f>R122</f>
        <v>Jan-Jun</v>
      </c>
      <c r="P138" s="90" t="str">
        <f t="shared" si="42"/>
        <v>Jan-Sep</v>
      </c>
      <c r="Q138" s="90" t="str">
        <f t="shared" si="42"/>
        <v>Jan-Dec</v>
      </c>
      <c r="R138" s="90" t="str">
        <f t="shared" si="42"/>
        <v>Jan-Mar</v>
      </c>
      <c r="S138" s="90" t="str">
        <f t="shared" si="36"/>
        <v/>
      </c>
      <c r="T138" s="91"/>
      <c r="U138" s="92"/>
    </row>
    <row r="139" spans="8:21" ht="18.600000000000001" thickTop="1">
      <c r="H139" s="260" t="s">
        <v>251</v>
      </c>
      <c r="I139" s="70" t="s">
        <v>252</v>
      </c>
      <c r="J139" s="71" t="e">
        <f t="shared" si="43"/>
        <v>#REF!</v>
      </c>
      <c r="K139" s="72">
        <f>N123</f>
        <v>1</v>
      </c>
      <c r="L139" s="72">
        <f t="shared" si="41"/>
        <v>2</v>
      </c>
      <c r="M139" s="72">
        <f t="shared" si="41"/>
        <v>3</v>
      </c>
      <c r="N139" s="72">
        <f t="shared" si="41"/>
        <v>4</v>
      </c>
      <c r="O139" s="72">
        <f>R123</f>
        <v>1</v>
      </c>
      <c r="P139" s="72">
        <f t="shared" si="42"/>
        <v>2</v>
      </c>
      <c r="Q139" s="72">
        <f t="shared" si="42"/>
        <v>3</v>
      </c>
      <c r="R139" s="72">
        <f t="shared" si="42"/>
        <v>4</v>
      </c>
      <c r="S139" s="72" t="str">
        <f t="shared" si="36"/>
        <v/>
      </c>
      <c r="T139" s="73"/>
      <c r="U139" s="74"/>
    </row>
    <row r="140" spans="8:21">
      <c r="H140" s="261"/>
      <c r="I140" s="42" t="s">
        <v>253</v>
      </c>
      <c r="J140" s="43" t="e">
        <f t="shared" si="43"/>
        <v>#REF!</v>
      </c>
      <c r="K140" s="44" t="str">
        <f t="shared" ref="K140:R140" si="44">"Q"&amp;K139</f>
        <v>Q1</v>
      </c>
      <c r="L140" s="44" t="str">
        <f t="shared" si="44"/>
        <v>Q2</v>
      </c>
      <c r="M140" s="44" t="str">
        <f t="shared" si="44"/>
        <v>Q3</v>
      </c>
      <c r="N140" s="44" t="str">
        <f t="shared" si="44"/>
        <v>Q4</v>
      </c>
      <c r="O140" s="44" t="str">
        <f t="shared" si="44"/>
        <v>Q1</v>
      </c>
      <c r="P140" s="44" t="str">
        <f t="shared" si="44"/>
        <v>Q2</v>
      </c>
      <c r="Q140" s="44" t="str">
        <f t="shared" si="44"/>
        <v>Q3</v>
      </c>
      <c r="R140" s="44" t="str">
        <f t="shared" si="44"/>
        <v>Q4</v>
      </c>
      <c r="S140" s="44" t="str">
        <f t="shared" si="36"/>
        <v/>
      </c>
      <c r="T140" s="77"/>
      <c r="U140" s="78"/>
    </row>
    <row r="141" spans="8:21">
      <c r="H141" s="261"/>
      <c r="I141" s="42" t="s">
        <v>254</v>
      </c>
      <c r="J141" s="43" t="e">
        <f t="shared" si="43"/>
        <v>#REF!</v>
      </c>
      <c r="K141" s="44" t="e">
        <f>K140&amp;$S141&amp;ActYear_m2Y</f>
        <v>#REF!</v>
      </c>
      <c r="L141" s="44" t="e">
        <f t="shared" ref="L141:N155" si="45">K125</f>
        <v>#REF!</v>
      </c>
      <c r="M141" s="44" t="e">
        <f t="shared" si="45"/>
        <v>#REF!</v>
      </c>
      <c r="N141" s="44" t="e">
        <f t="shared" si="45"/>
        <v>#REF!</v>
      </c>
      <c r="O141" s="44" t="e">
        <f>O140&amp;$S141&amp;ActYear_m2Y</f>
        <v>#REF!</v>
      </c>
      <c r="P141" s="44" t="e">
        <f>O125</f>
        <v>#REF!</v>
      </c>
      <c r="Q141" s="44" t="e">
        <f>P125</f>
        <v>#REF!</v>
      </c>
      <c r="R141" s="44" t="e">
        <f>Q125</f>
        <v>#REF!</v>
      </c>
      <c r="S141" s="44" t="str">
        <f t="shared" si="36"/>
        <v xml:space="preserve"> </v>
      </c>
      <c r="T141" s="77"/>
      <c r="U141" s="78"/>
    </row>
    <row r="142" spans="8:21">
      <c r="H142" s="261"/>
      <c r="I142" s="42" t="s">
        <v>255</v>
      </c>
      <c r="J142" s="43" t="e">
        <f t="shared" si="43"/>
        <v>#REF!</v>
      </c>
      <c r="K142" s="44" t="e">
        <f>K140&amp;$S142&amp;ActY_m2Y</f>
        <v>#REF!</v>
      </c>
      <c r="L142" s="44" t="e">
        <f t="shared" si="45"/>
        <v>#REF!</v>
      </c>
      <c r="M142" s="44" t="e">
        <f t="shared" si="45"/>
        <v>#REF!</v>
      </c>
      <c r="N142" s="44" t="e">
        <f t="shared" si="45"/>
        <v>#REF!</v>
      </c>
      <c r="O142" s="44" t="e">
        <f>O140&amp;$S142&amp;ActY_m2Y</f>
        <v>#REF!</v>
      </c>
      <c r="P142" s="44" t="e">
        <f t="shared" ref="P142:R155" si="46">O126</f>
        <v>#REF!</v>
      </c>
      <c r="Q142" s="44" t="e">
        <f>P125</f>
        <v>#REF!</v>
      </c>
      <c r="R142" s="44" t="e">
        <f>Q125</f>
        <v>#REF!</v>
      </c>
      <c r="S142" s="44" t="str">
        <f t="shared" si="36"/>
        <v xml:space="preserve"> </v>
      </c>
      <c r="T142" s="77"/>
      <c r="U142" s="78"/>
    </row>
    <row r="143" spans="8:21">
      <c r="H143" s="261"/>
      <c r="I143" s="42" t="s">
        <v>256</v>
      </c>
      <c r="J143" s="43" t="e">
        <f t="shared" si="43"/>
        <v>#REF!</v>
      </c>
      <c r="K143" s="44" t="e">
        <f>K139&amp;$S143&amp;ActYear_m2Y</f>
        <v>#REF!</v>
      </c>
      <c r="L143" s="44" t="e">
        <f t="shared" si="45"/>
        <v>#REF!</v>
      </c>
      <c r="M143" s="44" t="e">
        <f t="shared" si="45"/>
        <v>#REF!</v>
      </c>
      <c r="N143" s="44" t="e">
        <f t="shared" si="45"/>
        <v>#REF!</v>
      </c>
      <c r="O143" s="44" t="e">
        <f>O139&amp;$S143&amp;ActYear_m2Y</f>
        <v>#REF!</v>
      </c>
      <c r="P143" s="44" t="e">
        <f t="shared" si="46"/>
        <v>#REF!</v>
      </c>
      <c r="Q143" s="44" t="e">
        <f t="shared" si="46"/>
        <v>#REF!</v>
      </c>
      <c r="R143" s="44" t="e">
        <f t="shared" si="46"/>
        <v>#REF!</v>
      </c>
      <c r="S143" s="44" t="str">
        <f t="shared" si="36"/>
        <v xml:space="preserve"> </v>
      </c>
      <c r="T143" s="77"/>
      <c r="U143" s="78"/>
    </row>
    <row r="144" spans="8:21" ht="18.600000000000001" thickBot="1">
      <c r="H144" s="261"/>
      <c r="I144" s="48" t="s">
        <v>257</v>
      </c>
      <c r="J144" s="49" t="e">
        <f t="shared" si="43"/>
        <v>#REF!</v>
      </c>
      <c r="K144" s="50" t="e">
        <f>K139&amp;$S144&amp;ActY_m2Y</f>
        <v>#REF!</v>
      </c>
      <c r="L144" s="50" t="e">
        <f t="shared" si="45"/>
        <v>#REF!</v>
      </c>
      <c r="M144" s="50" t="e">
        <f t="shared" si="45"/>
        <v>#REF!</v>
      </c>
      <c r="N144" s="50" t="e">
        <f t="shared" si="45"/>
        <v>#REF!</v>
      </c>
      <c r="O144" s="50" t="e">
        <f>O139&amp;$S144&amp;ActY_m2Y</f>
        <v>#REF!</v>
      </c>
      <c r="P144" s="50" t="e">
        <f t="shared" si="46"/>
        <v>#REF!</v>
      </c>
      <c r="Q144" s="50" t="e">
        <f t="shared" si="46"/>
        <v>#REF!</v>
      </c>
      <c r="R144" s="50" t="e">
        <f t="shared" si="46"/>
        <v>#REF!</v>
      </c>
      <c r="S144" s="50" t="str">
        <f t="shared" si="36"/>
        <v xml:space="preserve"> </v>
      </c>
      <c r="T144" s="82"/>
      <c r="U144" s="83"/>
    </row>
    <row r="145" spans="8:21">
      <c r="H145" s="261"/>
      <c r="I145" s="54" t="s">
        <v>258</v>
      </c>
      <c r="J145" s="55" t="e">
        <f t="shared" si="43"/>
        <v>#REF!</v>
      </c>
      <c r="K145" s="84" t="str">
        <f>N129</f>
        <v>03</v>
      </c>
      <c r="L145" s="84" t="str">
        <f t="shared" si="45"/>
        <v>06</v>
      </c>
      <c r="M145" s="84" t="str">
        <f t="shared" si="45"/>
        <v>09</v>
      </c>
      <c r="N145" s="84" t="str">
        <f t="shared" si="45"/>
        <v>12</v>
      </c>
      <c r="O145" s="84" t="str">
        <f>R129</f>
        <v>03</v>
      </c>
      <c r="P145" s="84" t="str">
        <f t="shared" si="46"/>
        <v>06</v>
      </c>
      <c r="Q145" s="84" t="str">
        <f t="shared" si="46"/>
        <v>09</v>
      </c>
      <c r="R145" s="84" t="str">
        <f t="shared" si="46"/>
        <v>12</v>
      </c>
      <c r="S145" s="65" t="str">
        <f t="shared" si="36"/>
        <v/>
      </c>
      <c r="T145" s="85"/>
      <c r="U145" s="86"/>
    </row>
    <row r="146" spans="8:21" ht="18.600000000000001" thickBot="1">
      <c r="H146" s="261"/>
      <c r="I146" s="48" t="s">
        <v>259</v>
      </c>
      <c r="J146" s="49" t="e">
        <f t="shared" si="43"/>
        <v>#REF!</v>
      </c>
      <c r="K146" s="50" t="e">
        <f>ActYear_m2Y&amp;$S146&amp;K145</f>
        <v>#REF!</v>
      </c>
      <c r="L146" s="50" t="e">
        <f t="shared" si="45"/>
        <v>#REF!</v>
      </c>
      <c r="M146" s="50" t="e">
        <f t="shared" si="45"/>
        <v>#REF!</v>
      </c>
      <c r="N146" s="50" t="e">
        <f t="shared" si="45"/>
        <v>#REF!</v>
      </c>
      <c r="O146" s="50" t="e">
        <f>ActYear_m2Y&amp;$S146&amp;O145</f>
        <v>#REF!</v>
      </c>
      <c r="P146" s="50" t="e">
        <f t="shared" si="46"/>
        <v>#REF!</v>
      </c>
      <c r="Q146" s="50" t="e">
        <f t="shared" si="46"/>
        <v>#REF!</v>
      </c>
      <c r="R146" s="50" t="e">
        <f t="shared" si="46"/>
        <v>#REF!</v>
      </c>
      <c r="S146" s="50" t="str">
        <f t="shared" si="36"/>
        <v xml:space="preserve"> </v>
      </c>
      <c r="T146" s="82"/>
      <c r="U146" s="83"/>
    </row>
    <row r="147" spans="8:21">
      <c r="H147" s="261"/>
      <c r="I147" s="54" t="s">
        <v>260</v>
      </c>
      <c r="J147" s="55" t="e">
        <f t="shared" si="43"/>
        <v>#REF!</v>
      </c>
      <c r="K147" s="65" t="str">
        <f>N131</f>
        <v>31 mar</v>
      </c>
      <c r="L147" s="65" t="str">
        <f t="shared" si="45"/>
        <v>30 jun</v>
      </c>
      <c r="M147" s="65" t="str">
        <f t="shared" si="45"/>
        <v>30 sep</v>
      </c>
      <c r="N147" s="65" t="str">
        <f t="shared" si="45"/>
        <v>31 dec</v>
      </c>
      <c r="O147" s="65" t="str">
        <f>R131</f>
        <v>Mar 31</v>
      </c>
      <c r="P147" s="65" t="str">
        <f t="shared" si="46"/>
        <v>Jun 30</v>
      </c>
      <c r="Q147" s="65" t="str">
        <f t="shared" si="46"/>
        <v>Sep 30</v>
      </c>
      <c r="R147" s="65" t="str">
        <f t="shared" si="46"/>
        <v>Dec 31</v>
      </c>
      <c r="S147" s="65" t="str">
        <f t="shared" si="36"/>
        <v/>
      </c>
      <c r="T147" s="85"/>
      <c r="U147" s="86"/>
    </row>
    <row r="148" spans="8:21">
      <c r="H148" s="261"/>
      <c r="I148" s="42" t="s">
        <v>261</v>
      </c>
      <c r="J148" s="61" t="e">
        <f t="shared" si="43"/>
        <v>#REF!</v>
      </c>
      <c r="K148" s="62" t="e">
        <f>EOMONTH(DATE(ActYear_m2Y,K145,1),0)</f>
        <v>#REF!</v>
      </c>
      <c r="L148" s="62" t="e">
        <f t="shared" si="45"/>
        <v>#REF!</v>
      </c>
      <c r="M148" s="62" t="e">
        <f t="shared" si="45"/>
        <v>#REF!</v>
      </c>
      <c r="N148" s="62" t="e">
        <f t="shared" si="45"/>
        <v>#REF!</v>
      </c>
      <c r="O148" s="62" t="e">
        <f>EOMONTH(DATE(ActYear_m2Y,O145,1),0)</f>
        <v>#REF!</v>
      </c>
      <c r="P148" s="62" t="e">
        <f t="shared" si="46"/>
        <v>#REF!</v>
      </c>
      <c r="Q148" s="62" t="e">
        <f t="shared" si="46"/>
        <v>#REF!</v>
      </c>
      <c r="R148" s="62" t="e">
        <f t="shared" si="46"/>
        <v>#REF!</v>
      </c>
      <c r="S148" s="44" t="str">
        <f t="shared" si="36"/>
        <v/>
      </c>
      <c r="T148" s="77"/>
      <c r="U148" s="78"/>
    </row>
    <row r="149" spans="8:21">
      <c r="H149" s="261"/>
      <c r="I149" s="42" t="s">
        <v>262</v>
      </c>
      <c r="J149" s="43" t="e">
        <f t="shared" si="43"/>
        <v>#REF!</v>
      </c>
      <c r="K149" s="44" t="e">
        <f>K147&amp;$S149&amp;ActYear_m2Y</f>
        <v>#REF!</v>
      </c>
      <c r="L149" s="44" t="e">
        <f t="shared" si="45"/>
        <v>#REF!</v>
      </c>
      <c r="M149" s="44" t="e">
        <f t="shared" si="45"/>
        <v>#REF!</v>
      </c>
      <c r="N149" s="44" t="e">
        <f t="shared" si="45"/>
        <v>#REF!</v>
      </c>
      <c r="O149" s="44" t="e">
        <f>O147&amp;$S149&amp;ActYear_m2Y</f>
        <v>#REF!</v>
      </c>
      <c r="P149" s="44" t="e">
        <f t="shared" si="46"/>
        <v>#REF!</v>
      </c>
      <c r="Q149" s="44" t="e">
        <f t="shared" si="46"/>
        <v>#REF!</v>
      </c>
      <c r="R149" s="44" t="e">
        <f t="shared" si="46"/>
        <v>#REF!</v>
      </c>
      <c r="S149" s="44" t="str">
        <f t="shared" si="36"/>
        <v xml:space="preserve"> </v>
      </c>
      <c r="T149" s="77"/>
      <c r="U149" s="78"/>
    </row>
    <row r="150" spans="8:21" ht="18.600000000000001" thickBot="1">
      <c r="H150" s="261"/>
      <c r="I150" s="48" t="s">
        <v>263</v>
      </c>
      <c r="J150" s="49" t="e">
        <f t="shared" si="43"/>
        <v>#REF!</v>
      </c>
      <c r="K150" s="50" t="e">
        <f>K147&amp;$S150&amp;ActY_m2Y</f>
        <v>#REF!</v>
      </c>
      <c r="L150" s="50" t="e">
        <f t="shared" si="45"/>
        <v>#REF!</v>
      </c>
      <c r="M150" s="50" t="e">
        <f t="shared" si="45"/>
        <v>#REF!</v>
      </c>
      <c r="N150" s="50" t="e">
        <f t="shared" si="45"/>
        <v>#REF!</v>
      </c>
      <c r="O150" s="50" t="e">
        <f>O147&amp;$S150&amp;ActY_m2Y</f>
        <v>#REF!</v>
      </c>
      <c r="P150" s="50" t="e">
        <f t="shared" si="46"/>
        <v>#REF!</v>
      </c>
      <c r="Q150" s="50" t="e">
        <f t="shared" si="46"/>
        <v>#REF!</v>
      </c>
      <c r="R150" s="50" t="e">
        <f t="shared" si="46"/>
        <v>#REF!</v>
      </c>
      <c r="S150" s="50" t="str">
        <f t="shared" si="36"/>
        <v xml:space="preserve"> </v>
      </c>
      <c r="T150" s="82"/>
      <c r="U150" s="83"/>
    </row>
    <row r="151" spans="8:21">
      <c r="H151" s="261"/>
      <c r="I151" s="54" t="s">
        <v>264</v>
      </c>
      <c r="J151" s="55" t="e">
        <f t="shared" si="43"/>
        <v>#REF!</v>
      </c>
      <c r="K151" s="65" t="e">
        <f>K153&amp;$S151&amp;ActYear_m2Y</f>
        <v>#REF!</v>
      </c>
      <c r="L151" s="65" t="e">
        <f t="shared" si="45"/>
        <v>#REF!</v>
      </c>
      <c r="M151" s="65" t="e">
        <f t="shared" si="45"/>
        <v>#REF!</v>
      </c>
      <c r="N151" s="65" t="e">
        <f t="shared" si="45"/>
        <v>#REF!</v>
      </c>
      <c r="O151" s="65" t="e">
        <f>O153&amp;$S151&amp;ActYear_m2Y</f>
        <v>#REF!</v>
      </c>
      <c r="P151" s="65" t="e">
        <f t="shared" si="46"/>
        <v>#REF!</v>
      </c>
      <c r="Q151" s="65" t="e">
        <f t="shared" si="46"/>
        <v>#REF!</v>
      </c>
      <c r="R151" s="65" t="e">
        <f t="shared" si="46"/>
        <v>#REF!</v>
      </c>
      <c r="S151" s="65" t="str">
        <f t="shared" si="36"/>
        <v xml:space="preserve"> </v>
      </c>
      <c r="T151" s="85"/>
      <c r="U151" s="86"/>
    </row>
    <row r="152" spans="8:21" ht="18.600000000000001" thickBot="1">
      <c r="H152" s="261"/>
      <c r="I152" s="48" t="s">
        <v>265</v>
      </c>
      <c r="J152" s="49" t="e">
        <f t="shared" si="43"/>
        <v>#REF!</v>
      </c>
      <c r="K152" s="50" t="e">
        <f>K153&amp;$S151&amp;ActY_m2Y</f>
        <v>#REF!</v>
      </c>
      <c r="L152" s="50" t="e">
        <f t="shared" si="45"/>
        <v>#REF!</v>
      </c>
      <c r="M152" s="50" t="e">
        <f t="shared" si="45"/>
        <v>#REF!</v>
      </c>
      <c r="N152" s="50" t="e">
        <f t="shared" si="45"/>
        <v>#REF!</v>
      </c>
      <c r="O152" s="50" t="e">
        <f>O153&amp;$S151&amp;ActY_m2Y</f>
        <v>#REF!</v>
      </c>
      <c r="P152" s="50" t="e">
        <f t="shared" si="46"/>
        <v>#REF!</v>
      </c>
      <c r="Q152" s="50" t="e">
        <f t="shared" si="46"/>
        <v>#REF!</v>
      </c>
      <c r="R152" s="50" t="e">
        <f t="shared" si="46"/>
        <v>#REF!</v>
      </c>
      <c r="S152" s="50" t="str">
        <f t="shared" si="36"/>
        <v/>
      </c>
      <c r="T152" s="82"/>
      <c r="U152" s="83"/>
    </row>
    <row r="153" spans="8:21">
      <c r="H153" s="261"/>
      <c r="I153" s="54" t="s">
        <v>266</v>
      </c>
      <c r="J153" s="55" t="e">
        <f t="shared" si="43"/>
        <v>#REF!</v>
      </c>
      <c r="K153" s="65" t="str">
        <f>N137</f>
        <v>Jan-mar</v>
      </c>
      <c r="L153" s="65" t="str">
        <f t="shared" si="45"/>
        <v>Apr-jun</v>
      </c>
      <c r="M153" s="65" t="str">
        <f t="shared" si="45"/>
        <v>Jul-sep</v>
      </c>
      <c r="N153" s="65" t="str">
        <f t="shared" si="45"/>
        <v>Okt-dec</v>
      </c>
      <c r="O153" s="65" t="str">
        <f>R137</f>
        <v>Jan-Mar</v>
      </c>
      <c r="P153" s="65" t="str">
        <f t="shared" si="46"/>
        <v>Apr-Jun</v>
      </c>
      <c r="Q153" s="65" t="str">
        <f t="shared" si="46"/>
        <v>Jul-Sep</v>
      </c>
      <c r="R153" s="65" t="str">
        <f t="shared" si="46"/>
        <v>Oct-Dec</v>
      </c>
      <c r="S153" s="65" t="str">
        <f t="shared" si="36"/>
        <v/>
      </c>
      <c r="T153" s="85"/>
      <c r="U153" s="86"/>
    </row>
    <row r="154" spans="8:21" ht="18.600000000000001" thickBot="1">
      <c r="H154" s="262"/>
      <c r="I154" s="88" t="s">
        <v>267</v>
      </c>
      <c r="J154" s="89" t="e">
        <f t="shared" si="43"/>
        <v>#REF!</v>
      </c>
      <c r="K154" s="90" t="str">
        <f>N138</f>
        <v>Jan-mar</v>
      </c>
      <c r="L154" s="90" t="str">
        <f t="shared" si="45"/>
        <v>Jan-jun</v>
      </c>
      <c r="M154" s="90" t="str">
        <f t="shared" si="45"/>
        <v>Jan-sep</v>
      </c>
      <c r="N154" s="90" t="str">
        <f t="shared" si="45"/>
        <v>Jan-dec</v>
      </c>
      <c r="O154" s="90" t="str">
        <f>R138</f>
        <v>Jan-Mar</v>
      </c>
      <c r="P154" s="90" t="str">
        <f t="shared" si="46"/>
        <v>Jan-Jun</v>
      </c>
      <c r="Q154" s="90" t="str">
        <f t="shared" si="46"/>
        <v>Jan-Sep</v>
      </c>
      <c r="R154" s="90" t="str">
        <f t="shared" si="46"/>
        <v>Jan-Dec</v>
      </c>
      <c r="S154" s="90" t="str">
        <f t="shared" si="36"/>
        <v/>
      </c>
      <c r="T154" s="91"/>
      <c r="U154" s="92"/>
    </row>
    <row r="155" spans="8:21" ht="18.600000000000001" thickTop="1">
      <c r="H155" s="260" t="s">
        <v>268</v>
      </c>
      <c r="I155" s="70" t="s">
        <v>269</v>
      </c>
      <c r="J155" s="71" t="e">
        <f t="shared" si="43"/>
        <v>#REF!</v>
      </c>
      <c r="K155" s="72">
        <f>N139</f>
        <v>4</v>
      </c>
      <c r="L155" s="72">
        <f t="shared" si="45"/>
        <v>1</v>
      </c>
      <c r="M155" s="72">
        <f t="shared" si="45"/>
        <v>2</v>
      </c>
      <c r="N155" s="72">
        <f t="shared" si="45"/>
        <v>3</v>
      </c>
      <c r="O155" s="72">
        <f>R139</f>
        <v>4</v>
      </c>
      <c r="P155" s="72">
        <f t="shared" si="46"/>
        <v>1</v>
      </c>
      <c r="Q155" s="72">
        <f t="shared" si="46"/>
        <v>2</v>
      </c>
      <c r="R155" s="72">
        <f t="shared" si="46"/>
        <v>3</v>
      </c>
      <c r="S155" s="72" t="str">
        <f t="shared" si="36"/>
        <v/>
      </c>
      <c r="T155" s="73"/>
      <c r="U155" s="74"/>
    </row>
    <row r="156" spans="8:21">
      <c r="H156" s="261"/>
      <c r="I156" s="42" t="s">
        <v>270</v>
      </c>
      <c r="J156" s="43" t="e">
        <f t="shared" si="43"/>
        <v>#REF!</v>
      </c>
      <c r="K156" s="44" t="str">
        <f t="shared" ref="K156:R156" si="47">"Q"&amp;K155</f>
        <v>Q4</v>
      </c>
      <c r="L156" s="44" t="str">
        <f t="shared" si="47"/>
        <v>Q1</v>
      </c>
      <c r="M156" s="44" t="str">
        <f t="shared" si="47"/>
        <v>Q2</v>
      </c>
      <c r="N156" s="44" t="str">
        <f t="shared" si="47"/>
        <v>Q3</v>
      </c>
      <c r="O156" s="44" t="str">
        <f t="shared" si="47"/>
        <v>Q4</v>
      </c>
      <c r="P156" s="44" t="str">
        <f t="shared" si="47"/>
        <v>Q1</v>
      </c>
      <c r="Q156" s="44" t="str">
        <f t="shared" si="47"/>
        <v>Q2</v>
      </c>
      <c r="R156" s="44" t="str">
        <f t="shared" si="47"/>
        <v>Q3</v>
      </c>
      <c r="S156" s="44" t="str">
        <f t="shared" si="36"/>
        <v/>
      </c>
      <c r="T156" s="77"/>
      <c r="U156" s="78"/>
    </row>
    <row r="157" spans="8:21">
      <c r="H157" s="261"/>
      <c r="I157" s="42" t="s">
        <v>271</v>
      </c>
      <c r="J157" s="43" t="e">
        <f t="shared" si="43"/>
        <v>#REF!</v>
      </c>
      <c r="K157" s="44" t="e">
        <f>K156&amp;$S157&amp;ActYear_m3Y</f>
        <v>#REF!</v>
      </c>
      <c r="L157" s="44" t="e">
        <f t="shared" ref="L157:N170" si="48">K141</f>
        <v>#REF!</v>
      </c>
      <c r="M157" s="44" t="e">
        <f t="shared" si="48"/>
        <v>#REF!</v>
      </c>
      <c r="N157" s="44" t="e">
        <f t="shared" si="48"/>
        <v>#REF!</v>
      </c>
      <c r="O157" s="44" t="e">
        <f>O156&amp;$S157&amp;ActYear_m3Y</f>
        <v>#REF!</v>
      </c>
      <c r="P157" s="44" t="e">
        <f>O141</f>
        <v>#REF!</v>
      </c>
      <c r="Q157" s="44" t="e">
        <f>P141</f>
        <v>#REF!</v>
      </c>
      <c r="R157" s="44" t="e">
        <f>Q141</f>
        <v>#REF!</v>
      </c>
      <c r="S157" s="44" t="str">
        <f t="shared" si="36"/>
        <v xml:space="preserve"> </v>
      </c>
      <c r="T157" s="77"/>
      <c r="U157" s="78"/>
    </row>
    <row r="158" spans="8:21">
      <c r="H158" s="261"/>
      <c r="I158" s="42" t="s">
        <v>272</v>
      </c>
      <c r="J158" s="43" t="e">
        <f t="shared" si="43"/>
        <v>#REF!</v>
      </c>
      <c r="K158" s="44" t="e">
        <f>K156&amp;$S158&amp;ActY_m3Y</f>
        <v>#REF!</v>
      </c>
      <c r="L158" s="44" t="e">
        <f t="shared" si="48"/>
        <v>#REF!</v>
      </c>
      <c r="M158" s="44" t="e">
        <f t="shared" si="48"/>
        <v>#REF!</v>
      </c>
      <c r="N158" s="44" t="e">
        <f t="shared" si="48"/>
        <v>#REF!</v>
      </c>
      <c r="O158" s="44" t="e">
        <f>O156&amp;$S158&amp;ActY_m3Y</f>
        <v>#REF!</v>
      </c>
      <c r="P158" s="44" t="e">
        <f t="shared" ref="P158:R170" si="49">O142</f>
        <v>#REF!</v>
      </c>
      <c r="Q158" s="44" t="e">
        <f>P141</f>
        <v>#REF!</v>
      </c>
      <c r="R158" s="44" t="e">
        <f>Q141</f>
        <v>#REF!</v>
      </c>
      <c r="S158" s="44" t="str">
        <f t="shared" si="36"/>
        <v xml:space="preserve"> </v>
      </c>
      <c r="T158" s="77"/>
      <c r="U158" s="78"/>
    </row>
    <row r="159" spans="8:21">
      <c r="H159" s="261"/>
      <c r="I159" s="42" t="s">
        <v>273</v>
      </c>
      <c r="J159" s="43" t="e">
        <f t="shared" si="43"/>
        <v>#REF!</v>
      </c>
      <c r="K159" s="44" t="e">
        <f>K155&amp;$S159&amp;ActYear_m3Y</f>
        <v>#REF!</v>
      </c>
      <c r="L159" s="44" t="e">
        <f t="shared" si="48"/>
        <v>#REF!</v>
      </c>
      <c r="M159" s="44" t="e">
        <f t="shared" si="48"/>
        <v>#REF!</v>
      </c>
      <c r="N159" s="44" t="e">
        <f t="shared" si="48"/>
        <v>#REF!</v>
      </c>
      <c r="O159" s="44" t="e">
        <f>O155&amp;$S159&amp;ActYear_m3Y</f>
        <v>#REF!</v>
      </c>
      <c r="P159" s="44" t="e">
        <f t="shared" si="49"/>
        <v>#REF!</v>
      </c>
      <c r="Q159" s="44" t="e">
        <f t="shared" si="49"/>
        <v>#REF!</v>
      </c>
      <c r="R159" s="44" t="e">
        <f t="shared" si="49"/>
        <v>#REF!</v>
      </c>
      <c r="S159" s="44" t="str">
        <f t="shared" si="36"/>
        <v xml:space="preserve"> </v>
      </c>
      <c r="T159" s="77"/>
      <c r="U159" s="78"/>
    </row>
    <row r="160" spans="8:21" ht="18.600000000000001" thickBot="1">
      <c r="H160" s="261"/>
      <c r="I160" s="48" t="s">
        <v>274</v>
      </c>
      <c r="J160" s="49" t="e">
        <f t="shared" si="43"/>
        <v>#REF!</v>
      </c>
      <c r="K160" s="50" t="e">
        <f>K155&amp;$S160&amp;ActY_m3Y</f>
        <v>#REF!</v>
      </c>
      <c r="L160" s="50" t="e">
        <f t="shared" si="48"/>
        <v>#REF!</v>
      </c>
      <c r="M160" s="50" t="e">
        <f t="shared" si="48"/>
        <v>#REF!</v>
      </c>
      <c r="N160" s="50" t="e">
        <f t="shared" si="48"/>
        <v>#REF!</v>
      </c>
      <c r="O160" s="50" t="e">
        <f>O155&amp;$S160&amp;ActY_m3Y</f>
        <v>#REF!</v>
      </c>
      <c r="P160" s="50" t="e">
        <f t="shared" si="49"/>
        <v>#REF!</v>
      </c>
      <c r="Q160" s="50" t="e">
        <f t="shared" si="49"/>
        <v>#REF!</v>
      </c>
      <c r="R160" s="50" t="e">
        <f t="shared" si="49"/>
        <v>#REF!</v>
      </c>
      <c r="S160" s="50" t="str">
        <f t="shared" si="36"/>
        <v xml:space="preserve"> </v>
      </c>
      <c r="T160" s="82"/>
      <c r="U160" s="83"/>
    </row>
    <row r="161" spans="8:21">
      <c r="H161" s="261"/>
      <c r="I161" s="54" t="s">
        <v>275</v>
      </c>
      <c r="J161" s="55" t="e">
        <f t="shared" si="43"/>
        <v>#REF!</v>
      </c>
      <c r="K161" s="84" t="str">
        <f>N145</f>
        <v>12</v>
      </c>
      <c r="L161" s="84" t="str">
        <f t="shared" si="48"/>
        <v>03</v>
      </c>
      <c r="M161" s="84" t="str">
        <f t="shared" si="48"/>
        <v>06</v>
      </c>
      <c r="N161" s="84" t="str">
        <f t="shared" si="48"/>
        <v>09</v>
      </c>
      <c r="O161" s="84" t="str">
        <f>R145</f>
        <v>12</v>
      </c>
      <c r="P161" s="84" t="str">
        <f t="shared" si="49"/>
        <v>03</v>
      </c>
      <c r="Q161" s="84" t="str">
        <f t="shared" si="49"/>
        <v>06</v>
      </c>
      <c r="R161" s="84" t="str">
        <f t="shared" si="49"/>
        <v>09</v>
      </c>
      <c r="S161" s="65" t="str">
        <f t="shared" si="36"/>
        <v/>
      </c>
      <c r="T161" s="85"/>
      <c r="U161" s="86"/>
    </row>
    <row r="162" spans="8:21" ht="18.600000000000001" thickBot="1">
      <c r="H162" s="261"/>
      <c r="I162" s="48" t="s">
        <v>276</v>
      </c>
      <c r="J162" s="49" t="e">
        <f t="shared" si="43"/>
        <v>#REF!</v>
      </c>
      <c r="K162" s="50" t="e">
        <f>ActYear_m3Y&amp;$S162&amp;K161</f>
        <v>#REF!</v>
      </c>
      <c r="L162" s="50" t="e">
        <f t="shared" si="48"/>
        <v>#REF!</v>
      </c>
      <c r="M162" s="50" t="e">
        <f t="shared" si="48"/>
        <v>#REF!</v>
      </c>
      <c r="N162" s="50" t="e">
        <f t="shared" si="48"/>
        <v>#REF!</v>
      </c>
      <c r="O162" s="50" t="e">
        <f>ActYear_m3Y&amp;$S162&amp;O161</f>
        <v>#REF!</v>
      </c>
      <c r="P162" s="50" t="e">
        <f t="shared" si="49"/>
        <v>#REF!</v>
      </c>
      <c r="Q162" s="50" t="e">
        <f t="shared" si="49"/>
        <v>#REF!</v>
      </c>
      <c r="R162" s="50" t="e">
        <f t="shared" si="49"/>
        <v>#REF!</v>
      </c>
      <c r="S162" s="50" t="str">
        <f t="shared" si="36"/>
        <v xml:space="preserve"> </v>
      </c>
      <c r="T162" s="82"/>
      <c r="U162" s="83"/>
    </row>
    <row r="163" spans="8:21">
      <c r="H163" s="261"/>
      <c r="I163" s="54" t="s">
        <v>277</v>
      </c>
      <c r="J163" s="55" t="e">
        <f t="shared" si="43"/>
        <v>#REF!</v>
      </c>
      <c r="K163" s="65" t="str">
        <f>N147</f>
        <v>31 dec</v>
      </c>
      <c r="L163" s="65" t="str">
        <f t="shared" si="48"/>
        <v>31 mar</v>
      </c>
      <c r="M163" s="65" t="str">
        <f t="shared" si="48"/>
        <v>30 jun</v>
      </c>
      <c r="N163" s="65" t="str">
        <f t="shared" si="48"/>
        <v>30 sep</v>
      </c>
      <c r="O163" s="65" t="str">
        <f>R147</f>
        <v>Dec 31</v>
      </c>
      <c r="P163" s="65" t="str">
        <f t="shared" si="49"/>
        <v>Mar 31</v>
      </c>
      <c r="Q163" s="65" t="str">
        <f t="shared" si="49"/>
        <v>Jun 30</v>
      </c>
      <c r="R163" s="65" t="str">
        <f t="shared" si="49"/>
        <v>Sep 30</v>
      </c>
      <c r="S163" s="65" t="str">
        <f t="shared" si="36"/>
        <v/>
      </c>
      <c r="T163" s="85"/>
      <c r="U163" s="86"/>
    </row>
    <row r="164" spans="8:21">
      <c r="H164" s="261"/>
      <c r="I164" s="42" t="s">
        <v>278</v>
      </c>
      <c r="J164" s="61" t="e">
        <f t="shared" si="43"/>
        <v>#REF!</v>
      </c>
      <c r="K164" s="62" t="e">
        <f>EOMONTH(DATE(ActYear_m3Y,K161,1),0)</f>
        <v>#REF!</v>
      </c>
      <c r="L164" s="62" t="e">
        <f t="shared" si="48"/>
        <v>#REF!</v>
      </c>
      <c r="M164" s="62" t="e">
        <f t="shared" si="48"/>
        <v>#REF!</v>
      </c>
      <c r="N164" s="62" t="e">
        <f t="shared" si="48"/>
        <v>#REF!</v>
      </c>
      <c r="O164" s="62" t="e">
        <f>EOMONTH(DATE(ActYear_m3Y,O161,1),0)</f>
        <v>#REF!</v>
      </c>
      <c r="P164" s="62" t="e">
        <f t="shared" si="49"/>
        <v>#REF!</v>
      </c>
      <c r="Q164" s="62" t="e">
        <f t="shared" si="49"/>
        <v>#REF!</v>
      </c>
      <c r="R164" s="62" t="e">
        <f t="shared" si="49"/>
        <v>#REF!</v>
      </c>
      <c r="S164" s="44" t="str">
        <f t="shared" si="36"/>
        <v/>
      </c>
      <c r="T164" s="77"/>
      <c r="U164" s="78"/>
    </row>
    <row r="165" spans="8:21">
      <c r="H165" s="261"/>
      <c r="I165" s="42" t="s">
        <v>279</v>
      </c>
      <c r="J165" s="43" t="e">
        <f t="shared" si="43"/>
        <v>#REF!</v>
      </c>
      <c r="K165" s="44" t="e">
        <f>K163&amp;$S165&amp;ActYear_m3Y</f>
        <v>#REF!</v>
      </c>
      <c r="L165" s="44" t="e">
        <f t="shared" si="48"/>
        <v>#REF!</v>
      </c>
      <c r="M165" s="44" t="e">
        <f t="shared" si="48"/>
        <v>#REF!</v>
      </c>
      <c r="N165" s="44" t="e">
        <f t="shared" si="48"/>
        <v>#REF!</v>
      </c>
      <c r="O165" s="44" t="e">
        <f>O163&amp;$S165&amp;ActYear_m3Y</f>
        <v>#REF!</v>
      </c>
      <c r="P165" s="44" t="e">
        <f t="shared" si="49"/>
        <v>#REF!</v>
      </c>
      <c r="Q165" s="44" t="e">
        <f t="shared" si="49"/>
        <v>#REF!</v>
      </c>
      <c r="R165" s="44" t="e">
        <f t="shared" si="49"/>
        <v>#REF!</v>
      </c>
      <c r="S165" s="44" t="str">
        <f t="shared" si="36"/>
        <v xml:space="preserve"> </v>
      </c>
      <c r="T165" s="77"/>
      <c r="U165" s="78"/>
    </row>
    <row r="166" spans="8:21" ht="18.600000000000001" thickBot="1">
      <c r="H166" s="261"/>
      <c r="I166" s="48" t="s">
        <v>280</v>
      </c>
      <c r="J166" s="49" t="e">
        <f t="shared" si="43"/>
        <v>#REF!</v>
      </c>
      <c r="K166" s="50" t="e">
        <f>K163&amp;$S166&amp;ActY_m3Y</f>
        <v>#REF!</v>
      </c>
      <c r="L166" s="50" t="e">
        <f t="shared" si="48"/>
        <v>#REF!</v>
      </c>
      <c r="M166" s="50" t="e">
        <f t="shared" si="48"/>
        <v>#REF!</v>
      </c>
      <c r="N166" s="50" t="e">
        <f t="shared" si="48"/>
        <v>#REF!</v>
      </c>
      <c r="O166" s="50" t="e">
        <f>O163&amp;$S166&amp;ActY_m3Y</f>
        <v>#REF!</v>
      </c>
      <c r="P166" s="50" t="e">
        <f t="shared" si="49"/>
        <v>#REF!</v>
      </c>
      <c r="Q166" s="50" t="e">
        <f t="shared" si="49"/>
        <v>#REF!</v>
      </c>
      <c r="R166" s="50" t="e">
        <f t="shared" si="49"/>
        <v>#REF!</v>
      </c>
      <c r="S166" s="50" t="str">
        <f t="shared" si="36"/>
        <v xml:space="preserve"> </v>
      </c>
      <c r="T166" s="82"/>
      <c r="U166" s="83"/>
    </row>
    <row r="167" spans="8:21">
      <c r="H167" s="261"/>
      <c r="I167" s="54" t="s">
        <v>281</v>
      </c>
      <c r="J167" s="55" t="e">
        <f t="shared" si="43"/>
        <v>#REF!</v>
      </c>
      <c r="K167" s="65" t="e">
        <f>K169&amp;$S167&amp;ActYear_m3Y</f>
        <v>#REF!</v>
      </c>
      <c r="L167" s="65" t="e">
        <f t="shared" si="48"/>
        <v>#REF!</v>
      </c>
      <c r="M167" s="65" t="e">
        <f t="shared" si="48"/>
        <v>#REF!</v>
      </c>
      <c r="N167" s="65" t="e">
        <f t="shared" si="48"/>
        <v>#REF!</v>
      </c>
      <c r="O167" s="65" t="e">
        <f>O169&amp;$S167&amp;ActYear_m3Y</f>
        <v>#REF!</v>
      </c>
      <c r="P167" s="65" t="e">
        <f t="shared" si="49"/>
        <v>#REF!</v>
      </c>
      <c r="Q167" s="65" t="e">
        <f t="shared" si="49"/>
        <v>#REF!</v>
      </c>
      <c r="R167" s="65" t="e">
        <f t="shared" si="49"/>
        <v>#REF!</v>
      </c>
      <c r="S167" s="65" t="str">
        <f t="shared" si="36"/>
        <v xml:space="preserve"> </v>
      </c>
      <c r="T167" s="85"/>
      <c r="U167" s="86"/>
    </row>
    <row r="168" spans="8:21" ht="18.600000000000001" thickBot="1">
      <c r="H168" s="261"/>
      <c r="I168" s="48" t="s">
        <v>282</v>
      </c>
      <c r="J168" s="49" t="e">
        <f t="shared" si="43"/>
        <v>#REF!</v>
      </c>
      <c r="K168" s="50" t="e">
        <f>K169&amp;$S167&amp;ActY_m3Y</f>
        <v>#REF!</v>
      </c>
      <c r="L168" s="50" t="e">
        <f t="shared" si="48"/>
        <v>#REF!</v>
      </c>
      <c r="M168" s="50" t="e">
        <f t="shared" si="48"/>
        <v>#REF!</v>
      </c>
      <c r="N168" s="50" t="e">
        <f t="shared" si="48"/>
        <v>#REF!</v>
      </c>
      <c r="O168" s="50" t="e">
        <f>O169&amp;$S167&amp;ActY_m3Y</f>
        <v>#REF!</v>
      </c>
      <c r="P168" s="50" t="e">
        <f t="shared" si="49"/>
        <v>#REF!</v>
      </c>
      <c r="Q168" s="50" t="e">
        <f t="shared" si="49"/>
        <v>#REF!</v>
      </c>
      <c r="R168" s="50" t="e">
        <f t="shared" si="49"/>
        <v>#REF!</v>
      </c>
      <c r="S168" s="50" t="str">
        <f t="shared" si="36"/>
        <v/>
      </c>
      <c r="T168" s="82"/>
      <c r="U168" s="83"/>
    </row>
    <row r="169" spans="8:21">
      <c r="H169" s="261"/>
      <c r="I169" s="54" t="s">
        <v>283</v>
      </c>
      <c r="J169" s="55" t="e">
        <f>INDEX(K169:R169,,SelectIdx)</f>
        <v>#REF!</v>
      </c>
      <c r="K169" s="65" t="str">
        <f>N153</f>
        <v>Okt-dec</v>
      </c>
      <c r="L169" s="65" t="str">
        <f t="shared" si="48"/>
        <v>Jan-mar</v>
      </c>
      <c r="M169" s="65" t="str">
        <f t="shared" si="48"/>
        <v>Apr-jun</v>
      </c>
      <c r="N169" s="65" t="str">
        <f t="shared" si="48"/>
        <v>Jul-sep</v>
      </c>
      <c r="O169" s="65" t="str">
        <f>R153</f>
        <v>Oct-Dec</v>
      </c>
      <c r="P169" s="65" t="str">
        <f t="shared" si="49"/>
        <v>Jan-Mar</v>
      </c>
      <c r="Q169" s="65" t="str">
        <f t="shared" si="49"/>
        <v>Apr-Jun</v>
      </c>
      <c r="R169" s="65" t="str">
        <f t="shared" si="49"/>
        <v>Jul-Sep</v>
      </c>
      <c r="S169" s="65" t="str">
        <f t="shared" si="36"/>
        <v/>
      </c>
      <c r="T169" s="85"/>
      <c r="U169" s="86"/>
    </row>
    <row r="170" spans="8:21" ht="18.600000000000001" thickBot="1">
      <c r="H170" s="262"/>
      <c r="I170" s="88" t="s">
        <v>284</v>
      </c>
      <c r="J170" s="89" t="e">
        <f>INDEX(K170:R170,,SelectIdx)</f>
        <v>#REF!</v>
      </c>
      <c r="K170" s="90" t="str">
        <f>N154</f>
        <v>Jan-dec</v>
      </c>
      <c r="L170" s="90" t="str">
        <f t="shared" si="48"/>
        <v>Jan-mar</v>
      </c>
      <c r="M170" s="90" t="str">
        <f t="shared" si="48"/>
        <v>Jan-jun</v>
      </c>
      <c r="N170" s="90" t="str">
        <f t="shared" si="48"/>
        <v>Jan-sep</v>
      </c>
      <c r="O170" s="90" t="str">
        <f>R154</f>
        <v>Jan-Dec</v>
      </c>
      <c r="P170" s="90" t="str">
        <f t="shared" si="49"/>
        <v>Jan-Mar</v>
      </c>
      <c r="Q170" s="90" t="str">
        <f t="shared" si="49"/>
        <v>Jan-Jun</v>
      </c>
      <c r="R170" s="90" t="str">
        <f t="shared" si="49"/>
        <v>Jan-Sep</v>
      </c>
      <c r="S170" s="90" t="str">
        <f t="shared" si="36"/>
        <v/>
      </c>
      <c r="T170" s="91"/>
      <c r="U170" s="92"/>
    </row>
    <row r="171" spans="8:21" ht="18.600000000000001" thickTop="1">
      <c r="H171" s="94"/>
      <c r="I171" s="25"/>
      <c r="J171" s="95"/>
      <c r="K171" s="96"/>
      <c r="L171" s="96"/>
      <c r="M171" s="96"/>
      <c r="N171" s="96"/>
      <c r="O171" s="96"/>
      <c r="P171" s="96"/>
      <c r="Q171" s="96"/>
      <c r="R171" s="96"/>
      <c r="S171" s="96"/>
      <c r="T171" s="96"/>
    </row>
    <row r="172" spans="8:21">
      <c r="H172" s="94"/>
      <c r="I172" s="42" t="s">
        <v>285</v>
      </c>
      <c r="J172" s="43" t="e">
        <f>INDEX(K172:R172,,SelectIdx)</f>
        <v>#REF!</v>
      </c>
      <c r="K172" s="44" t="e">
        <f>K108&amp;" "&amp;ActYear_m3Y</f>
        <v>#REF!</v>
      </c>
      <c r="L172" s="44" t="e">
        <f>K157</f>
        <v>#REF!</v>
      </c>
      <c r="M172" s="44" t="e">
        <f t="shared" ref="M172:R172" si="50">L157</f>
        <v>#REF!</v>
      </c>
      <c r="N172" s="44" t="e">
        <f t="shared" si="50"/>
        <v>#REF!</v>
      </c>
      <c r="O172" s="44" t="e">
        <f t="shared" si="50"/>
        <v>#REF!</v>
      </c>
      <c r="P172" s="44" t="e">
        <f t="shared" si="50"/>
        <v>#REF!</v>
      </c>
      <c r="Q172" s="44" t="e">
        <f t="shared" si="50"/>
        <v>#REF!</v>
      </c>
      <c r="R172" s="44" t="e">
        <f t="shared" si="50"/>
        <v>#REF!</v>
      </c>
      <c r="S172" s="44"/>
      <c r="T172" s="77"/>
      <c r="U172" s="78"/>
    </row>
    <row r="173" spans="8:21">
      <c r="H173" s="94"/>
      <c r="I173" s="42" t="s">
        <v>286</v>
      </c>
      <c r="J173" s="43" t="e">
        <f>INDEX(K173:R173,,SelectIdx)</f>
        <v>#REF!</v>
      </c>
      <c r="K173" s="44" t="e">
        <f>K124&amp;" "&amp;ActYear_m3Y</f>
        <v>#REF!</v>
      </c>
      <c r="L173" s="44" t="e">
        <f>K172</f>
        <v>#REF!</v>
      </c>
      <c r="M173" s="44" t="e">
        <f t="shared" ref="M173:R176" si="51">L172</f>
        <v>#REF!</v>
      </c>
      <c r="N173" s="44" t="e">
        <f t="shared" si="51"/>
        <v>#REF!</v>
      </c>
      <c r="O173" s="44" t="e">
        <f t="shared" si="51"/>
        <v>#REF!</v>
      </c>
      <c r="P173" s="44" t="e">
        <f t="shared" si="51"/>
        <v>#REF!</v>
      </c>
      <c r="Q173" s="44" t="e">
        <f t="shared" si="51"/>
        <v>#REF!</v>
      </c>
      <c r="R173" s="44" t="e">
        <f t="shared" si="51"/>
        <v>#REF!</v>
      </c>
      <c r="S173" s="44"/>
      <c r="T173" s="77"/>
      <c r="U173" s="78"/>
    </row>
    <row r="174" spans="8:21">
      <c r="H174" s="94"/>
      <c r="I174" s="42" t="s">
        <v>287</v>
      </c>
      <c r="J174" s="43" t="e">
        <f>INDEX(K174:R174,,SelectIdx)</f>
        <v>#REF!</v>
      </c>
      <c r="K174" s="44" t="e">
        <f>m8Q_Q&amp;" "&amp;ActYear_m3Y</f>
        <v>#REF!</v>
      </c>
      <c r="L174" s="44" t="e">
        <f>K173</f>
        <v>#REF!</v>
      </c>
      <c r="M174" s="44" t="e">
        <f t="shared" si="51"/>
        <v>#REF!</v>
      </c>
      <c r="N174" s="44" t="e">
        <f t="shared" si="51"/>
        <v>#REF!</v>
      </c>
      <c r="O174" s="44" t="e">
        <f t="shared" si="51"/>
        <v>#REF!</v>
      </c>
      <c r="P174" s="44" t="e">
        <f t="shared" si="51"/>
        <v>#REF!</v>
      </c>
      <c r="Q174" s="44" t="e">
        <f t="shared" si="51"/>
        <v>#REF!</v>
      </c>
      <c r="R174" s="44" t="e">
        <f t="shared" si="51"/>
        <v>#REF!</v>
      </c>
      <c r="S174" s="44"/>
      <c r="T174" s="77"/>
    </row>
    <row r="175" spans="8:21">
      <c r="H175" s="94"/>
      <c r="I175" s="42" t="s">
        <v>288</v>
      </c>
      <c r="J175" s="43" t="e">
        <f>INDEX(K175:R175,,SelectIdx)</f>
        <v>#REF!</v>
      </c>
      <c r="K175" s="44" t="e">
        <f>m9Q_Q&amp;" "&amp;ActYear_m4Y</f>
        <v>#REF!</v>
      </c>
      <c r="L175" s="44" t="e">
        <f>K174</f>
        <v>#REF!</v>
      </c>
      <c r="M175" s="44" t="e">
        <f t="shared" si="51"/>
        <v>#REF!</v>
      </c>
      <c r="N175" s="44" t="e">
        <f t="shared" si="51"/>
        <v>#REF!</v>
      </c>
      <c r="O175" s="44" t="e">
        <f t="shared" si="51"/>
        <v>#REF!</v>
      </c>
      <c r="P175" s="44" t="e">
        <f t="shared" si="51"/>
        <v>#REF!</v>
      </c>
      <c r="Q175" s="44" t="e">
        <f t="shared" si="51"/>
        <v>#REF!</v>
      </c>
      <c r="R175" s="44" t="e">
        <f t="shared" si="51"/>
        <v>#REF!</v>
      </c>
      <c r="S175" s="44"/>
      <c r="T175" s="77"/>
    </row>
    <row r="176" spans="8:21">
      <c r="H176" s="94"/>
      <c r="I176" s="42" t="s">
        <v>289</v>
      </c>
      <c r="J176" s="43" t="e">
        <f>INDEX(K176:R176,,SelectIdx)</f>
        <v>#REF!</v>
      </c>
      <c r="K176" s="44" t="e">
        <f>K108&amp;" "&amp;ActYear_m4Y</f>
        <v>#REF!</v>
      </c>
      <c r="L176" s="44" t="e">
        <f>K175</f>
        <v>#REF!</v>
      </c>
      <c r="M176" s="44" t="e">
        <f t="shared" si="51"/>
        <v>#REF!</v>
      </c>
      <c r="N176" s="44" t="e">
        <f t="shared" si="51"/>
        <v>#REF!</v>
      </c>
      <c r="O176" s="44" t="e">
        <f t="shared" si="51"/>
        <v>#REF!</v>
      </c>
      <c r="P176" s="44" t="e">
        <f t="shared" si="51"/>
        <v>#REF!</v>
      </c>
      <c r="Q176" s="44" t="e">
        <f t="shared" si="51"/>
        <v>#REF!</v>
      </c>
      <c r="R176" s="44" t="e">
        <f t="shared" si="51"/>
        <v>#REF!</v>
      </c>
      <c r="S176" s="44"/>
      <c r="T176" s="77"/>
    </row>
    <row r="177" spans="8:21">
      <c r="H177" s="94"/>
      <c r="I177" s="25"/>
      <c r="J177" s="95"/>
      <c r="K177" s="96"/>
      <c r="L177" s="96"/>
      <c r="M177" s="96"/>
      <c r="N177" s="96"/>
      <c r="O177" s="96"/>
      <c r="P177" s="96"/>
      <c r="Q177" s="96"/>
      <c r="R177" s="96"/>
      <c r="S177" s="96"/>
      <c r="T177" s="96"/>
    </row>
    <row r="178" spans="8:21" ht="18.600000000000001" thickBot="1">
      <c r="J178" s="97"/>
    </row>
    <row r="179" spans="8:21" ht="13.5" customHeight="1" thickTop="1">
      <c r="H179" s="263" t="s">
        <v>290</v>
      </c>
      <c r="I179" s="98" t="s">
        <v>291</v>
      </c>
      <c r="J179" s="99" t="e">
        <f t="shared" ref="J179:J194" si="52">INDEX(K179:R179,,SelectIdx)</f>
        <v>#REF!</v>
      </c>
      <c r="K179" s="100">
        <v>1</v>
      </c>
      <c r="L179" s="100">
        <v>2</v>
      </c>
      <c r="M179" s="100">
        <v>3</v>
      </c>
      <c r="N179" s="100">
        <v>4</v>
      </c>
      <c r="O179" s="100">
        <v>1</v>
      </c>
      <c r="P179" s="100">
        <v>2</v>
      </c>
      <c r="Q179" s="100">
        <v>3</v>
      </c>
      <c r="R179" s="100">
        <v>4</v>
      </c>
      <c r="S179" s="101" t="str">
        <f t="shared" ref="S179:S194" si="53">IF(S155="","",S155)</f>
        <v/>
      </c>
      <c r="T179" s="102"/>
      <c r="U179" s="103"/>
    </row>
    <row r="180" spans="8:21">
      <c r="H180" s="264"/>
      <c r="I180" s="42" t="s">
        <v>292</v>
      </c>
      <c r="J180" s="43" t="e">
        <f t="shared" si="52"/>
        <v>#REF!</v>
      </c>
      <c r="K180" s="44" t="str">
        <f t="shared" ref="K180:R180" si="54">"Q"&amp;K179</f>
        <v>Q1</v>
      </c>
      <c r="L180" s="44" t="str">
        <f t="shared" si="54"/>
        <v>Q2</v>
      </c>
      <c r="M180" s="44" t="str">
        <f t="shared" si="54"/>
        <v>Q3</v>
      </c>
      <c r="N180" s="44" t="str">
        <f t="shared" si="54"/>
        <v>Q4</v>
      </c>
      <c r="O180" s="44" t="str">
        <f t="shared" si="54"/>
        <v>Q1</v>
      </c>
      <c r="P180" s="44" t="str">
        <f t="shared" si="54"/>
        <v>Q2</v>
      </c>
      <c r="Q180" s="44" t="str">
        <f t="shared" si="54"/>
        <v>Q3</v>
      </c>
      <c r="R180" s="44" t="str">
        <f t="shared" si="54"/>
        <v>Q4</v>
      </c>
      <c r="S180" s="44" t="str">
        <f t="shared" si="53"/>
        <v/>
      </c>
      <c r="T180" s="77"/>
      <c r="U180" s="104"/>
    </row>
    <row r="181" spans="8:21">
      <c r="H181" s="264"/>
      <c r="I181" s="42" t="s">
        <v>293</v>
      </c>
      <c r="J181" s="43" t="e">
        <f t="shared" si="52"/>
        <v>#REF!</v>
      </c>
      <c r="K181" s="44" t="e">
        <f t="shared" ref="K181:R181" si="55">K180&amp;$S11&amp;ActYear_m1Y</f>
        <v>#REF!</v>
      </c>
      <c r="L181" s="44" t="e">
        <f t="shared" si="55"/>
        <v>#REF!</v>
      </c>
      <c r="M181" s="44" t="e">
        <f t="shared" si="55"/>
        <v>#REF!</v>
      </c>
      <c r="N181" s="44" t="e">
        <f t="shared" si="55"/>
        <v>#REF!</v>
      </c>
      <c r="O181" s="44" t="e">
        <f t="shared" si="55"/>
        <v>#REF!</v>
      </c>
      <c r="P181" s="44" t="e">
        <f t="shared" si="55"/>
        <v>#REF!</v>
      </c>
      <c r="Q181" s="44" t="e">
        <f t="shared" si="55"/>
        <v>#REF!</v>
      </c>
      <c r="R181" s="44" t="e">
        <f t="shared" si="55"/>
        <v>#REF!</v>
      </c>
      <c r="S181" s="44" t="str">
        <f t="shared" si="53"/>
        <v xml:space="preserve"> </v>
      </c>
      <c r="T181" s="77"/>
      <c r="U181" s="104"/>
    </row>
    <row r="182" spans="8:21">
      <c r="H182" s="264"/>
      <c r="I182" s="42" t="s">
        <v>294</v>
      </c>
      <c r="J182" s="43" t="e">
        <f t="shared" si="52"/>
        <v>#REF!</v>
      </c>
      <c r="K182" s="44" t="e">
        <f t="shared" ref="K182:R182" si="56">K180&amp;$S12&amp;ActY_m1Y</f>
        <v>#REF!</v>
      </c>
      <c r="L182" s="44" t="e">
        <f t="shared" si="56"/>
        <v>#REF!</v>
      </c>
      <c r="M182" s="44" t="e">
        <f t="shared" si="56"/>
        <v>#REF!</v>
      </c>
      <c r="N182" s="44" t="e">
        <f t="shared" si="56"/>
        <v>#REF!</v>
      </c>
      <c r="O182" s="44" t="e">
        <f t="shared" si="56"/>
        <v>#REF!</v>
      </c>
      <c r="P182" s="44" t="e">
        <f t="shared" si="56"/>
        <v>#REF!</v>
      </c>
      <c r="Q182" s="44" t="e">
        <f t="shared" si="56"/>
        <v>#REF!</v>
      </c>
      <c r="R182" s="44" t="e">
        <f t="shared" si="56"/>
        <v>#REF!</v>
      </c>
      <c r="S182" s="44" t="str">
        <f t="shared" si="53"/>
        <v xml:space="preserve"> </v>
      </c>
      <c r="T182" s="77"/>
      <c r="U182" s="104"/>
    </row>
    <row r="183" spans="8:21">
      <c r="H183" s="264"/>
      <c r="I183" s="42" t="s">
        <v>295</v>
      </c>
      <c r="J183" s="43" t="e">
        <f t="shared" si="52"/>
        <v>#REF!</v>
      </c>
      <c r="K183" s="44" t="e">
        <f t="shared" ref="K183:R183" si="57">K179&amp;$S13&amp;ActYear_m1Y</f>
        <v>#REF!</v>
      </c>
      <c r="L183" s="44" t="e">
        <f t="shared" si="57"/>
        <v>#REF!</v>
      </c>
      <c r="M183" s="44" t="e">
        <f t="shared" si="57"/>
        <v>#REF!</v>
      </c>
      <c r="N183" s="44" t="e">
        <f t="shared" si="57"/>
        <v>#REF!</v>
      </c>
      <c r="O183" s="44" t="e">
        <f t="shared" si="57"/>
        <v>#REF!</v>
      </c>
      <c r="P183" s="44" t="e">
        <f t="shared" si="57"/>
        <v>#REF!</v>
      </c>
      <c r="Q183" s="44" t="e">
        <f t="shared" si="57"/>
        <v>#REF!</v>
      </c>
      <c r="R183" s="44" t="e">
        <f t="shared" si="57"/>
        <v>#REF!</v>
      </c>
      <c r="S183" s="44" t="str">
        <f t="shared" si="53"/>
        <v xml:space="preserve"> </v>
      </c>
      <c r="T183" s="77"/>
      <c r="U183" s="104"/>
    </row>
    <row r="184" spans="8:21" ht="18.600000000000001" thickBot="1">
      <c r="H184" s="264"/>
      <c r="I184" s="48" t="s">
        <v>296</v>
      </c>
      <c r="J184" s="49" t="e">
        <f t="shared" si="52"/>
        <v>#REF!</v>
      </c>
      <c r="K184" s="50" t="e">
        <f t="shared" ref="K184:R184" si="58">K179&amp;$S14&amp;ActY_m1Y</f>
        <v>#REF!</v>
      </c>
      <c r="L184" s="50" t="e">
        <f t="shared" si="58"/>
        <v>#REF!</v>
      </c>
      <c r="M184" s="50" t="e">
        <f t="shared" si="58"/>
        <v>#REF!</v>
      </c>
      <c r="N184" s="50" t="e">
        <f t="shared" si="58"/>
        <v>#REF!</v>
      </c>
      <c r="O184" s="50" t="e">
        <f t="shared" si="58"/>
        <v>#REF!</v>
      </c>
      <c r="P184" s="50" t="e">
        <f t="shared" si="58"/>
        <v>#REF!</v>
      </c>
      <c r="Q184" s="50" t="e">
        <f t="shared" si="58"/>
        <v>#REF!</v>
      </c>
      <c r="R184" s="50" t="e">
        <f t="shared" si="58"/>
        <v>#REF!</v>
      </c>
      <c r="S184" s="50" t="str">
        <f t="shared" si="53"/>
        <v xml:space="preserve"> </v>
      </c>
      <c r="T184" s="82"/>
      <c r="U184" s="105"/>
    </row>
    <row r="185" spans="8:21">
      <c r="H185" s="264"/>
      <c r="I185" s="54" t="s">
        <v>297</v>
      </c>
      <c r="J185" s="55" t="e">
        <f t="shared" si="52"/>
        <v>#REF!</v>
      </c>
      <c r="K185" s="56" t="s">
        <v>56</v>
      </c>
      <c r="L185" s="56" t="s">
        <v>57</v>
      </c>
      <c r="M185" s="56" t="s">
        <v>58</v>
      </c>
      <c r="N185" s="56" t="s">
        <v>59</v>
      </c>
      <c r="O185" s="56" t="s">
        <v>56</v>
      </c>
      <c r="P185" s="56" t="s">
        <v>57</v>
      </c>
      <c r="Q185" s="56" t="s">
        <v>58</v>
      </c>
      <c r="R185" s="56" t="s">
        <v>59</v>
      </c>
      <c r="S185" s="65" t="str">
        <f t="shared" si="53"/>
        <v/>
      </c>
      <c r="T185" s="85"/>
      <c r="U185" s="106"/>
    </row>
    <row r="186" spans="8:21" ht="18.600000000000001" thickBot="1">
      <c r="H186" s="264"/>
      <c r="I186" s="48" t="s">
        <v>298</v>
      </c>
      <c r="J186" s="49" t="e">
        <f t="shared" si="52"/>
        <v>#REF!</v>
      </c>
      <c r="K186" s="50" t="e">
        <f t="shared" ref="K186:R186" si="59">ActYear_m1Y&amp;$S16&amp;K185</f>
        <v>#REF!</v>
      </c>
      <c r="L186" s="50" t="e">
        <f t="shared" si="59"/>
        <v>#REF!</v>
      </c>
      <c r="M186" s="50" t="e">
        <f t="shared" si="59"/>
        <v>#REF!</v>
      </c>
      <c r="N186" s="50" t="e">
        <f t="shared" si="59"/>
        <v>#REF!</v>
      </c>
      <c r="O186" s="50" t="e">
        <f t="shared" si="59"/>
        <v>#REF!</v>
      </c>
      <c r="P186" s="50" t="e">
        <f t="shared" si="59"/>
        <v>#REF!</v>
      </c>
      <c r="Q186" s="50" t="e">
        <f t="shared" si="59"/>
        <v>#REF!</v>
      </c>
      <c r="R186" s="50" t="e">
        <f t="shared" si="59"/>
        <v>#REF!</v>
      </c>
      <c r="S186" s="50" t="str">
        <f t="shared" si="53"/>
        <v xml:space="preserve"> </v>
      </c>
      <c r="T186" s="82"/>
      <c r="U186" s="105"/>
    </row>
    <row r="187" spans="8:21">
      <c r="H187" s="264"/>
      <c r="I187" s="54" t="s">
        <v>299</v>
      </c>
      <c r="J187" s="55" t="e">
        <f t="shared" si="52"/>
        <v>#REF!</v>
      </c>
      <c r="K187" s="57" t="s">
        <v>66</v>
      </c>
      <c r="L187" s="57" t="s">
        <v>67</v>
      </c>
      <c r="M187" s="57" t="s">
        <v>68</v>
      </c>
      <c r="N187" s="57" t="s">
        <v>69</v>
      </c>
      <c r="O187" s="57" t="s">
        <v>300</v>
      </c>
      <c r="P187" s="57" t="s">
        <v>301</v>
      </c>
      <c r="Q187" s="57" t="s">
        <v>302</v>
      </c>
      <c r="R187" s="57" t="s">
        <v>303</v>
      </c>
      <c r="S187" s="65" t="str">
        <f t="shared" si="53"/>
        <v/>
      </c>
      <c r="T187" s="85"/>
      <c r="U187" s="106"/>
    </row>
    <row r="188" spans="8:21">
      <c r="H188" s="264"/>
      <c r="I188" s="42" t="s">
        <v>304</v>
      </c>
      <c r="J188" s="61" t="e">
        <f t="shared" si="52"/>
        <v>#REF!</v>
      </c>
      <c r="K188" s="62" t="e">
        <f t="shared" ref="K188:R188" si="60">EOMONTH(DATE(ActYear_m1Y,K185,1),0)</f>
        <v>#REF!</v>
      </c>
      <c r="L188" s="62" t="e">
        <f t="shared" si="60"/>
        <v>#REF!</v>
      </c>
      <c r="M188" s="62" t="e">
        <f t="shared" si="60"/>
        <v>#REF!</v>
      </c>
      <c r="N188" s="62" t="e">
        <f t="shared" si="60"/>
        <v>#REF!</v>
      </c>
      <c r="O188" s="62" t="e">
        <f t="shared" si="60"/>
        <v>#REF!</v>
      </c>
      <c r="P188" s="62" t="e">
        <f t="shared" si="60"/>
        <v>#REF!</v>
      </c>
      <c r="Q188" s="62" t="e">
        <f t="shared" si="60"/>
        <v>#REF!</v>
      </c>
      <c r="R188" s="62" t="e">
        <f t="shared" si="60"/>
        <v>#REF!</v>
      </c>
      <c r="S188" s="44" t="str">
        <f t="shared" si="53"/>
        <v/>
      </c>
      <c r="T188" s="77"/>
      <c r="U188" s="104"/>
    </row>
    <row r="189" spans="8:21">
      <c r="H189" s="264"/>
      <c r="I189" s="42" t="s">
        <v>305</v>
      </c>
      <c r="J189" s="43" t="e">
        <f t="shared" si="52"/>
        <v>#REF!</v>
      </c>
      <c r="K189" s="44" t="e">
        <f t="shared" ref="K189:R189" si="61">K187&amp;$S19&amp;ActYear_m1Y</f>
        <v>#REF!</v>
      </c>
      <c r="L189" s="44" t="e">
        <f t="shared" si="61"/>
        <v>#REF!</v>
      </c>
      <c r="M189" s="44" t="e">
        <f t="shared" si="61"/>
        <v>#REF!</v>
      </c>
      <c r="N189" s="44" t="e">
        <f t="shared" si="61"/>
        <v>#REF!</v>
      </c>
      <c r="O189" s="44" t="e">
        <f t="shared" si="61"/>
        <v>#REF!</v>
      </c>
      <c r="P189" s="44" t="e">
        <f t="shared" si="61"/>
        <v>#REF!</v>
      </c>
      <c r="Q189" s="44" t="e">
        <f t="shared" si="61"/>
        <v>#REF!</v>
      </c>
      <c r="R189" s="44" t="e">
        <f t="shared" si="61"/>
        <v>#REF!</v>
      </c>
      <c r="S189" s="44" t="str">
        <f t="shared" si="53"/>
        <v xml:space="preserve"> </v>
      </c>
      <c r="T189" s="77"/>
      <c r="U189" s="104"/>
    </row>
    <row r="190" spans="8:21" ht="18.600000000000001" thickBot="1">
      <c r="H190" s="264"/>
      <c r="I190" s="48" t="s">
        <v>306</v>
      </c>
      <c r="J190" s="49" t="e">
        <f t="shared" si="52"/>
        <v>#REF!</v>
      </c>
      <c r="K190" s="50" t="e">
        <f t="shared" ref="K190:R190" si="62">K187&amp;$S20&amp;ActY_m1Y</f>
        <v>#REF!</v>
      </c>
      <c r="L190" s="50" t="e">
        <f t="shared" si="62"/>
        <v>#REF!</v>
      </c>
      <c r="M190" s="50" t="e">
        <f t="shared" si="62"/>
        <v>#REF!</v>
      </c>
      <c r="N190" s="50" t="e">
        <f t="shared" si="62"/>
        <v>#REF!</v>
      </c>
      <c r="O190" s="50" t="e">
        <f t="shared" si="62"/>
        <v>#REF!</v>
      </c>
      <c r="P190" s="50" t="e">
        <f t="shared" si="62"/>
        <v>#REF!</v>
      </c>
      <c r="Q190" s="50" t="e">
        <f t="shared" si="62"/>
        <v>#REF!</v>
      </c>
      <c r="R190" s="50" t="e">
        <f t="shared" si="62"/>
        <v>#REF!</v>
      </c>
      <c r="S190" s="50" t="str">
        <f t="shared" si="53"/>
        <v xml:space="preserve"> </v>
      </c>
      <c r="T190" s="82"/>
      <c r="U190" s="105"/>
    </row>
    <row r="191" spans="8:21">
      <c r="H191" s="264"/>
      <c r="I191" s="54" t="s">
        <v>307</v>
      </c>
      <c r="J191" s="55" t="e">
        <f t="shared" si="52"/>
        <v>#REF!</v>
      </c>
      <c r="K191" s="65" t="e">
        <f t="shared" ref="K191:R191" si="63">K193&amp;$S21&amp;ActYear_m1Y</f>
        <v>#REF!</v>
      </c>
      <c r="L191" s="65" t="e">
        <f t="shared" si="63"/>
        <v>#REF!</v>
      </c>
      <c r="M191" s="65" t="e">
        <f t="shared" si="63"/>
        <v>#REF!</v>
      </c>
      <c r="N191" s="65" t="e">
        <f t="shared" si="63"/>
        <v>#REF!</v>
      </c>
      <c r="O191" s="65" t="e">
        <f t="shared" si="63"/>
        <v>#REF!</v>
      </c>
      <c r="P191" s="65" t="e">
        <f t="shared" si="63"/>
        <v>#REF!</v>
      </c>
      <c r="Q191" s="65" t="e">
        <f t="shared" si="63"/>
        <v>#REF!</v>
      </c>
      <c r="R191" s="65" t="e">
        <f t="shared" si="63"/>
        <v>#REF!</v>
      </c>
      <c r="S191" s="65" t="str">
        <f t="shared" si="53"/>
        <v xml:space="preserve"> </v>
      </c>
      <c r="T191" s="85"/>
      <c r="U191" s="106"/>
    </row>
    <row r="192" spans="8:21" ht="18.600000000000001" thickBot="1">
      <c r="H192" s="264"/>
      <c r="I192" s="48" t="s">
        <v>308</v>
      </c>
      <c r="J192" s="49" t="e">
        <f t="shared" si="52"/>
        <v>#REF!</v>
      </c>
      <c r="K192" s="50" t="e">
        <f t="shared" ref="K192:R192" si="64">K193&amp;$S21&amp;ActY_m1Y</f>
        <v>#REF!</v>
      </c>
      <c r="L192" s="50" t="e">
        <f t="shared" si="64"/>
        <v>#REF!</v>
      </c>
      <c r="M192" s="50" t="e">
        <f t="shared" si="64"/>
        <v>#REF!</v>
      </c>
      <c r="N192" s="50" t="e">
        <f t="shared" si="64"/>
        <v>#REF!</v>
      </c>
      <c r="O192" s="50" t="e">
        <f t="shared" si="64"/>
        <v>#REF!</v>
      </c>
      <c r="P192" s="50" t="e">
        <f t="shared" si="64"/>
        <v>#REF!</v>
      </c>
      <c r="Q192" s="50" t="e">
        <f t="shared" si="64"/>
        <v>#REF!</v>
      </c>
      <c r="R192" s="50" t="e">
        <f t="shared" si="64"/>
        <v>#REF!</v>
      </c>
      <c r="S192" s="50" t="str">
        <f t="shared" si="53"/>
        <v/>
      </c>
      <c r="T192" s="82"/>
      <c r="U192" s="105"/>
    </row>
    <row r="193" spans="8:21">
      <c r="H193" s="264"/>
      <c r="I193" s="54" t="s">
        <v>309</v>
      </c>
      <c r="J193" s="55" t="e">
        <f t="shared" si="52"/>
        <v>#REF!</v>
      </c>
      <c r="K193" s="57" t="s">
        <v>87</v>
      </c>
      <c r="L193" s="57" t="s">
        <v>88</v>
      </c>
      <c r="M193" s="57" t="s">
        <v>89</v>
      </c>
      <c r="N193" s="57" t="s">
        <v>90</v>
      </c>
      <c r="O193" s="57" t="s">
        <v>91</v>
      </c>
      <c r="P193" s="57" t="s">
        <v>92</v>
      </c>
      <c r="Q193" s="57" t="s">
        <v>93</v>
      </c>
      <c r="R193" s="57" t="s">
        <v>94</v>
      </c>
      <c r="S193" s="65" t="str">
        <f t="shared" si="53"/>
        <v/>
      </c>
      <c r="T193" s="85"/>
      <c r="U193" s="106"/>
    </row>
    <row r="194" spans="8:21" ht="18.600000000000001" thickBot="1">
      <c r="H194" s="265"/>
      <c r="I194" s="107" t="s">
        <v>310</v>
      </c>
      <c r="J194" s="108" t="e">
        <f t="shared" si="52"/>
        <v>#REF!</v>
      </c>
      <c r="K194" s="109" t="s">
        <v>87</v>
      </c>
      <c r="L194" s="109" t="s">
        <v>97</v>
      </c>
      <c r="M194" s="109" t="s">
        <v>98</v>
      </c>
      <c r="N194" s="109" t="s">
        <v>84</v>
      </c>
      <c r="O194" s="109" t="s">
        <v>91</v>
      </c>
      <c r="P194" s="109" t="s">
        <v>99</v>
      </c>
      <c r="Q194" s="109" t="s">
        <v>100</v>
      </c>
      <c r="R194" s="109" t="s">
        <v>85</v>
      </c>
      <c r="S194" s="110" t="str">
        <f t="shared" si="53"/>
        <v/>
      </c>
      <c r="T194" s="111"/>
      <c r="U194" s="112"/>
    </row>
    <row r="195" spans="8:21" ht="19.2" thickTop="1" thickBot="1"/>
    <row r="196" spans="8:21" ht="13.5" customHeight="1" thickTop="1" thickBot="1">
      <c r="H196" s="263" t="s">
        <v>311</v>
      </c>
      <c r="I196" s="98"/>
      <c r="J196" s="99" t="e">
        <f t="shared" ref="J196:J201" si="65">INDEX(K196:R196,,SelectIdx)</f>
        <v>#REF!</v>
      </c>
      <c r="K196" s="100">
        <v>1</v>
      </c>
      <c r="L196" s="100">
        <v>2</v>
      </c>
      <c r="M196" s="100">
        <v>3</v>
      </c>
      <c r="N196" s="100">
        <v>4</v>
      </c>
      <c r="O196" s="100">
        <v>1</v>
      </c>
      <c r="P196" s="100">
        <v>2</v>
      </c>
      <c r="Q196" s="100">
        <v>3</v>
      </c>
      <c r="R196" s="100">
        <v>4</v>
      </c>
      <c r="S196" s="101" t="str">
        <f>IF(S179="","",S179)</f>
        <v/>
      </c>
      <c r="T196" s="102"/>
      <c r="U196" s="103"/>
    </row>
    <row r="197" spans="8:21" ht="18.600000000000001" thickBot="1">
      <c r="H197" s="264"/>
      <c r="I197" s="54" t="s">
        <v>312</v>
      </c>
      <c r="J197" s="55" t="e">
        <f t="shared" si="65"/>
        <v>#REF!</v>
      </c>
      <c r="K197" s="60" t="s">
        <v>313</v>
      </c>
      <c r="L197" s="56" t="s">
        <v>314</v>
      </c>
      <c r="M197" s="56" t="s">
        <v>315</v>
      </c>
      <c r="N197" s="56" t="s">
        <v>316</v>
      </c>
      <c r="O197" s="60" t="s">
        <v>317</v>
      </c>
      <c r="P197" s="56" t="s">
        <v>318</v>
      </c>
      <c r="Q197" s="56" t="s">
        <v>319</v>
      </c>
      <c r="R197" s="56" t="s">
        <v>320</v>
      </c>
      <c r="S197" s="65" t="str">
        <f>IF(S186="","",S186)</f>
        <v xml:space="preserve"> </v>
      </c>
      <c r="T197" s="85"/>
      <c r="U197" s="106"/>
    </row>
    <row r="198" spans="8:21">
      <c r="H198" s="264"/>
      <c r="I198" s="54" t="s">
        <v>321</v>
      </c>
      <c r="J198" s="55" t="e">
        <f>INDEX(K198:R198,,SelectIdx)</f>
        <v>#REF!</v>
      </c>
      <c r="K198" s="113" t="str">
        <f t="shared" ref="K198:R198" si="66">K17</f>
        <v>31 mar</v>
      </c>
      <c r="L198" s="113" t="str">
        <f t="shared" si="66"/>
        <v>30 jun</v>
      </c>
      <c r="M198" s="113" t="str">
        <f t="shared" si="66"/>
        <v>30 sep</v>
      </c>
      <c r="N198" s="113" t="str">
        <f t="shared" si="66"/>
        <v>31 dec</v>
      </c>
      <c r="O198" s="113" t="str">
        <f t="shared" si="66"/>
        <v>Mar 31</v>
      </c>
      <c r="P198" s="113" t="str">
        <f t="shared" si="66"/>
        <v>Jun 30</v>
      </c>
      <c r="Q198" s="113" t="str">
        <f t="shared" si="66"/>
        <v>Sep 30</v>
      </c>
      <c r="R198" s="113" t="str">
        <f t="shared" si="66"/>
        <v>Dec 31</v>
      </c>
      <c r="S198" s="65" t="str">
        <f>IF(S187="","",S187)</f>
        <v/>
      </c>
      <c r="T198" s="85"/>
      <c r="U198" s="106"/>
    </row>
    <row r="199" spans="8:21" ht="18.600000000000001" thickBot="1">
      <c r="H199" s="264"/>
      <c r="I199" s="48" t="s">
        <v>322</v>
      </c>
      <c r="J199" s="49" t="e">
        <f t="shared" si="65"/>
        <v>#REF!</v>
      </c>
      <c r="K199" s="50" t="e">
        <f>K197&amp;$S$199&amp;ActY_m1Y&amp;" - "&amp;K198&amp;$S$199&amp;ActY</f>
        <v>#REF!</v>
      </c>
      <c r="L199" s="50" t="e">
        <f>L197&amp;$S$199&amp;ActY_m1Y&amp;" - "&amp;L198&amp;$S$199&amp;ActY</f>
        <v>#REF!</v>
      </c>
      <c r="M199" s="50" t="e">
        <f>M197&amp;$S$199&amp;ActY_m1Y&amp;" - "&amp;M198&amp;$S$199&amp;ActY</f>
        <v>#REF!</v>
      </c>
      <c r="N199" s="50" t="e">
        <f>N197&amp;$S$199&amp;ActY&amp;" - "&amp;N198&amp;$S$199&amp;ActY</f>
        <v>#REF!</v>
      </c>
      <c r="O199" s="50" t="e">
        <f>O197&amp;$S$199&amp;ActY_m1Y&amp;" - "&amp;O198&amp;$S$199&amp;ActY</f>
        <v>#REF!</v>
      </c>
      <c r="P199" s="50" t="e">
        <f>P197&amp;$S$199&amp;ActY_m1Y&amp;" - "&amp;P198&amp;$S$199&amp;ActY</f>
        <v>#REF!</v>
      </c>
      <c r="Q199" s="50" t="e">
        <f>Q197&amp;$S$199&amp;ActY_m1Y&amp;" - "&amp;Q198&amp;$S$199&amp;ActY</f>
        <v>#REF!</v>
      </c>
      <c r="R199" s="50" t="e">
        <f>R197&amp;$S$199&amp;ActY&amp;" - "&amp;R198&amp;$S$199&amp;ActY</f>
        <v>#REF!</v>
      </c>
      <c r="S199" s="50" t="str">
        <f>IF(S191="","",S191)</f>
        <v xml:space="preserve"> </v>
      </c>
      <c r="T199" s="82"/>
      <c r="U199" s="105"/>
    </row>
    <row r="200" spans="8:21" ht="18.600000000000001" thickBot="1">
      <c r="H200" s="264"/>
      <c r="I200" s="48" t="s">
        <v>323</v>
      </c>
      <c r="J200" s="49" t="e">
        <f>INDEX(K200:R200,,SelectIdx)</f>
        <v>#REF!</v>
      </c>
      <c r="K200" s="50" t="e">
        <f>LEFT(K202,3)&amp;" "&amp;ActYear_m1Y&amp;"- "</f>
        <v>#REF!</v>
      </c>
      <c r="L200" s="50" t="e">
        <f t="shared" ref="L200:R200" si="67">LEFT(L202,3)&amp;" "&amp;ActYear_m1Y&amp;"- "</f>
        <v>#REF!</v>
      </c>
      <c r="M200" s="50" t="e">
        <f t="shared" si="67"/>
        <v>#REF!</v>
      </c>
      <c r="N200" s="50" t="e">
        <f t="shared" si="67"/>
        <v>#REF!</v>
      </c>
      <c r="O200" s="50" t="e">
        <f t="shared" si="67"/>
        <v>#REF!</v>
      </c>
      <c r="P200" s="50" t="e">
        <f t="shared" si="67"/>
        <v>#REF!</v>
      </c>
      <c r="Q200" s="50" t="e">
        <f t="shared" si="67"/>
        <v>#REF!</v>
      </c>
      <c r="R200" s="50" t="e">
        <f t="shared" si="67"/>
        <v>#REF!</v>
      </c>
      <c r="S200" s="114"/>
      <c r="T200" s="115"/>
      <c r="U200" s="116"/>
    </row>
    <row r="201" spans="8:21" ht="18.600000000000001" thickBot="1">
      <c r="H201" s="264"/>
      <c r="I201" s="48" t="s">
        <v>324</v>
      </c>
      <c r="J201" s="49" t="e">
        <f t="shared" si="65"/>
        <v>#REF!</v>
      </c>
      <c r="K201" s="50" t="e">
        <f t="shared" ref="K201:R201" si="68">RIGHT(K202,3)&amp;" "&amp;ActYear</f>
        <v>#REF!</v>
      </c>
      <c r="L201" s="50" t="e">
        <f t="shared" si="68"/>
        <v>#REF!</v>
      </c>
      <c r="M201" s="50" t="e">
        <f t="shared" si="68"/>
        <v>#REF!</v>
      </c>
      <c r="N201" s="50" t="e">
        <f t="shared" si="68"/>
        <v>#REF!</v>
      </c>
      <c r="O201" s="50" t="e">
        <f t="shared" si="68"/>
        <v>#REF!</v>
      </c>
      <c r="P201" s="50" t="e">
        <f t="shared" si="68"/>
        <v>#REF!</v>
      </c>
      <c r="Q201" s="50" t="e">
        <f t="shared" si="68"/>
        <v>#REF!</v>
      </c>
      <c r="R201" s="50" t="e">
        <f t="shared" si="68"/>
        <v>#REF!</v>
      </c>
      <c r="S201" s="114"/>
      <c r="T201" s="115"/>
      <c r="U201" s="116"/>
    </row>
    <row r="202" spans="8:21" ht="18.600000000000001" thickBot="1">
      <c r="H202" s="265"/>
      <c r="I202" s="107" t="s">
        <v>325</v>
      </c>
      <c r="J202" s="108" t="e">
        <f>INDEX(K202:R202,,SelectIdx)</f>
        <v>#REF!</v>
      </c>
      <c r="K202" s="109" t="s">
        <v>326</v>
      </c>
      <c r="L202" s="109" t="s">
        <v>327</v>
      </c>
      <c r="M202" s="109" t="s">
        <v>328</v>
      </c>
      <c r="N202" s="109" t="s">
        <v>84</v>
      </c>
      <c r="O202" s="109" t="s">
        <v>329</v>
      </c>
      <c r="P202" s="109" t="s">
        <v>330</v>
      </c>
      <c r="Q202" s="109" t="s">
        <v>331</v>
      </c>
      <c r="R202" s="109" t="s">
        <v>85</v>
      </c>
      <c r="S202" s="110" t="str">
        <f>IF(S194="","",S194)</f>
        <v/>
      </c>
      <c r="T202" s="111"/>
      <c r="U202" s="112"/>
    </row>
    <row r="203" spans="8:21" ht="19.2" thickTop="1" thickBot="1">
      <c r="H203" s="117"/>
    </row>
    <row r="204" spans="8:21" ht="15.75" customHeight="1" thickBot="1">
      <c r="H204" s="266" t="s">
        <v>332</v>
      </c>
      <c r="I204" s="118" t="s">
        <v>333</v>
      </c>
      <c r="J204" s="119" t="e">
        <f>INDEX(K204:R204,,SelectIdx)</f>
        <v>#REF!</v>
      </c>
      <c r="K204" s="120" t="e">
        <f>"Januari – mars"&amp;" "&amp;ActYear</f>
        <v>#REF!</v>
      </c>
      <c r="L204" s="121" t="e">
        <f>"April – juni"&amp;" "&amp;ActYear</f>
        <v>#REF!</v>
      </c>
      <c r="M204" s="121" t="e">
        <f>"Juli – september"&amp;" "&amp;ActYear</f>
        <v>#REF!</v>
      </c>
      <c r="N204" s="122" t="e">
        <f>"Oktober – december"&amp;" "&amp;ActYear</f>
        <v>#REF!</v>
      </c>
      <c r="O204" s="120" t="e">
        <f>"January – March"&amp;" "&amp;ActYear</f>
        <v>#REF!</v>
      </c>
      <c r="P204" s="123" t="e">
        <f>"April – June"&amp;" "&amp;ActYear</f>
        <v>#REF!</v>
      </c>
      <c r="Q204" s="123" t="e">
        <f>"July – September"&amp;" "&amp;ActYear</f>
        <v>#REF!</v>
      </c>
      <c r="R204" s="124" t="e">
        <f>"October – December"&amp;" "&amp;ActYear</f>
        <v>#REF!</v>
      </c>
    </row>
    <row r="205" spans="8:21" ht="18.600000000000001" thickBot="1">
      <c r="H205" s="267"/>
      <c r="I205" s="125" t="s">
        <v>334</v>
      </c>
      <c r="J205" s="126" t="e">
        <f>INDEX(K205:R205,,SelectIdx)</f>
        <v>#REF!</v>
      </c>
      <c r="K205" s="127" t="e">
        <f>"Januari – mars"&amp;" "&amp;ActYear</f>
        <v>#REF!</v>
      </c>
      <c r="L205" s="127" t="e">
        <f>"Januari – juni"&amp;" "&amp;ActYear</f>
        <v>#REF!</v>
      </c>
      <c r="M205" s="127" t="e">
        <f>"Januari – september"&amp;" "&amp;ActYear</f>
        <v>#REF!</v>
      </c>
      <c r="N205" s="128" t="e">
        <f>"Januari – december"&amp;" "&amp;ActYear</f>
        <v>#REF!</v>
      </c>
      <c r="O205" s="129" t="e">
        <f>"January – March"&amp;" "&amp;ActYear</f>
        <v>#REF!</v>
      </c>
      <c r="P205" s="130" t="e">
        <f>"January – June"&amp;" "&amp;ActYear</f>
        <v>#REF!</v>
      </c>
      <c r="Q205" s="129" t="e">
        <f>"January – September"&amp;" "&amp;ActYear</f>
        <v>#REF!</v>
      </c>
      <c r="R205" s="131" t="e">
        <f>"January – December"&amp;" "&amp;ActYear</f>
        <v>#REF!</v>
      </c>
    </row>
    <row r="206" spans="8:21" ht="18.600000000000001" thickBot="1"/>
    <row r="207" spans="8:21">
      <c r="H207" s="132" t="s">
        <v>335</v>
      </c>
      <c r="I207" s="133" t="s">
        <v>336</v>
      </c>
      <c r="J207" s="134" t="e">
        <f>INDEX(K207:R207,,SelectIdx)</f>
        <v>#REF!</v>
      </c>
      <c r="K207" s="135" t="e">
        <f>"Januari – mars"&amp;" "&amp;ActYear</f>
        <v>#REF!</v>
      </c>
      <c r="L207" s="136" t="e">
        <f>"April – juni"&amp;" "&amp;ActYear</f>
        <v>#REF!</v>
      </c>
      <c r="M207" s="136" t="e">
        <f>"Juli – september"&amp;" "&amp;ActYear</f>
        <v>#REF!</v>
      </c>
      <c r="N207" s="137" t="e">
        <f>"Oktober – december"&amp;" "&amp;ActYear</f>
        <v>#REF!</v>
      </c>
      <c r="O207" s="138" t="e">
        <f>"January – March"&amp;" "&amp;ActYear</f>
        <v>#REF!</v>
      </c>
      <c r="P207" s="139" t="e">
        <f>"April – June"&amp;" "&amp;ActYear</f>
        <v>#REF!</v>
      </c>
      <c r="Q207" s="139" t="e">
        <f>"July – September"&amp;" "&amp;ActYear</f>
        <v>#REF!</v>
      </c>
      <c r="R207" s="140" t="e">
        <f>"October – December"&amp;" "&amp;ActYear</f>
        <v>#REF!</v>
      </c>
    </row>
    <row r="208" spans="8:21">
      <c r="H208" s="141" t="s">
        <v>335</v>
      </c>
      <c r="I208" s="142" t="s">
        <v>337</v>
      </c>
      <c r="J208" s="143" t="e">
        <f>INDEX(K208:R208,,SelectIdx)</f>
        <v>#REF!</v>
      </c>
      <c r="K208" s="144" t="e">
        <f>"Januari – mars"&amp;" "&amp;ActYear</f>
        <v>#REF!</v>
      </c>
      <c r="L208" s="145" t="e">
        <f>"Januari – juni"&amp;" "&amp;ActYear</f>
        <v>#REF!</v>
      </c>
      <c r="M208" s="145" t="e">
        <f>"Januari – september"&amp;" "&amp;ActYear</f>
        <v>#REF!</v>
      </c>
      <c r="N208" s="146" t="e">
        <f>"Januari – december"&amp;" "&amp;ActYear</f>
        <v>#REF!</v>
      </c>
      <c r="O208" s="147" t="e">
        <f>"January – March"&amp;" "&amp;ActYear</f>
        <v>#REF!</v>
      </c>
      <c r="P208" s="148" t="e">
        <f>"January – June"&amp;" "&amp;ActYear</f>
        <v>#REF!</v>
      </c>
      <c r="Q208" s="148" t="e">
        <f>"January – September"&amp;" "&amp;ActYear</f>
        <v>#REF!</v>
      </c>
      <c r="R208" s="149" t="e">
        <f>"January – December"&amp;" "&amp;ActYear</f>
        <v>#REF!</v>
      </c>
    </row>
    <row r="209" spans="8:18">
      <c r="H209" s="141" t="s">
        <v>338</v>
      </c>
      <c r="I209" s="150" t="s">
        <v>339</v>
      </c>
      <c r="J209" s="151" t="e">
        <f>INDEX(K209:R209,,SelectIdx)</f>
        <v>#REF!</v>
      </c>
      <c r="K209" s="152" t="e">
        <f t="shared" ref="K209:R209" si="69">K210&amp;" "&amp;ActYear</f>
        <v>#REF!</v>
      </c>
      <c r="L209" s="152" t="e">
        <f t="shared" si="69"/>
        <v>#REF!</v>
      </c>
      <c r="M209" s="152" t="e">
        <f t="shared" si="69"/>
        <v>#REF!</v>
      </c>
      <c r="N209" s="152" t="e">
        <f t="shared" si="69"/>
        <v>#REF!</v>
      </c>
      <c r="O209" s="152" t="e">
        <f t="shared" si="69"/>
        <v>#REF!</v>
      </c>
      <c r="P209" s="152" t="e">
        <f t="shared" si="69"/>
        <v>#REF!</v>
      </c>
      <c r="Q209" s="152" t="e">
        <f t="shared" si="69"/>
        <v>#REF!</v>
      </c>
      <c r="R209" s="153" t="e">
        <f t="shared" si="69"/>
        <v>#REF!</v>
      </c>
    </row>
    <row r="210" spans="8:18" ht="18.600000000000001" thickBot="1">
      <c r="H210" s="154"/>
      <c r="I210" s="155"/>
      <c r="J210" s="156"/>
      <c r="K210" s="156" t="s">
        <v>340</v>
      </c>
      <c r="L210" s="157" t="s">
        <v>341</v>
      </c>
      <c r="M210" s="158" t="s">
        <v>342</v>
      </c>
      <c r="N210" s="159" t="s">
        <v>343</v>
      </c>
      <c r="O210" s="159" t="s">
        <v>344</v>
      </c>
      <c r="P210" s="159" t="s">
        <v>345</v>
      </c>
      <c r="Q210" s="159" t="s">
        <v>346</v>
      </c>
      <c r="R210" s="160" t="s">
        <v>347</v>
      </c>
    </row>
    <row r="211" spans="8:18" ht="18.600000000000001" thickBot="1"/>
    <row r="212" spans="8:18">
      <c r="H212" s="132" t="s">
        <v>348</v>
      </c>
      <c r="I212" s="161" t="s">
        <v>349</v>
      </c>
      <c r="J212" s="162" t="s">
        <v>350</v>
      </c>
      <c r="K212" s="163" t="str">
        <f>IF(INDEX(I212:J212,,SelLngNo)=0,"",INDEX(I212:J212,,SelLngNo))</f>
        <v>Interim report</v>
      </c>
    </row>
    <row r="213" spans="8:18">
      <c r="H213" s="141" t="s">
        <v>0</v>
      </c>
      <c r="I213" s="164" t="s">
        <v>351</v>
      </c>
      <c r="J213" s="165" t="s">
        <v>352</v>
      </c>
      <c r="K213" s="166" t="str">
        <f>IF(INDEX(I213:J213,,SelLngNo)=0,"",INDEX(I213:J213,,SelLngNo))</f>
        <v>Year-end report</v>
      </c>
    </row>
    <row r="214" spans="8:18" ht="28.8" thickBot="1">
      <c r="H214" s="167" t="s">
        <v>353</v>
      </c>
      <c r="I214" s="168" t="s">
        <v>354</v>
      </c>
      <c r="J214" s="155" t="e">
        <f>ActQ</f>
        <v>#REF!</v>
      </c>
      <c r="K214" s="169" t="e">
        <f>IF(J214="Q4",K213,K212)</f>
        <v>#REF!</v>
      </c>
    </row>
  </sheetData>
  <mergeCells count="16">
    <mergeCell ref="H43:H58"/>
    <mergeCell ref="I5:I6"/>
    <mergeCell ref="J5:J6"/>
    <mergeCell ref="H6:H8"/>
    <mergeCell ref="H9:H26"/>
    <mergeCell ref="H27:H42"/>
    <mergeCell ref="H155:H170"/>
    <mergeCell ref="H179:H194"/>
    <mergeCell ref="H196:H202"/>
    <mergeCell ref="H204:H205"/>
    <mergeCell ref="H59:H74"/>
    <mergeCell ref="H75:H90"/>
    <mergeCell ref="H91:H106"/>
    <mergeCell ref="H107:H122"/>
    <mergeCell ref="H123:H138"/>
    <mergeCell ref="H139:H154"/>
  </mergeCells>
  <dataValidations count="1">
    <dataValidation type="list" allowBlank="1" showInputMessage="1" showErrorMessage="1" sqref="C2:F2" xr:uid="{13EFC434-60B6-407B-B0D0-32C07A58C8F6}">
      <formula1>"SWE,ENG"</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E60CC-8FA2-48FA-8419-279C35E0044E}">
  <sheetPr codeName="Sheet1"/>
  <dimension ref="A1:C19"/>
  <sheetViews>
    <sheetView tabSelected="1" workbookViewId="0">
      <selection activeCell="A5" sqref="A5"/>
    </sheetView>
  </sheetViews>
  <sheetFormatPr defaultColWidth="13" defaultRowHeight="18"/>
  <cols>
    <col min="1" max="1" width="50.6640625" style="2" customWidth="1"/>
    <col min="2" max="2" width="111.88671875" style="2" customWidth="1"/>
    <col min="3" max="16384" width="13" style="2"/>
  </cols>
  <sheetData>
    <row r="1" spans="1:3" ht="19.2">
      <c r="A1" s="198"/>
      <c r="B1" s="1"/>
    </row>
    <row r="2" spans="1:3">
      <c r="A2" s="3"/>
      <c r="B2" s="4"/>
    </row>
    <row r="3" spans="1:3">
      <c r="A3" s="1"/>
      <c r="B3" s="1"/>
    </row>
    <row r="4" spans="1:3" ht="56.4" customHeight="1">
      <c r="A4" s="5" t="s">
        <v>583</v>
      </c>
      <c r="B4" s="6"/>
    </row>
    <row r="5" spans="1:3">
      <c r="A5" s="2" t="s">
        <v>355</v>
      </c>
    </row>
    <row r="6" spans="1:3">
      <c r="A6" s="7" t="str">
        <f>'1_Highlights'!B1</f>
        <v xml:space="preserve">1_Highlights </v>
      </c>
      <c r="B6" s="8"/>
    </row>
    <row r="7" spans="1:3">
      <c r="A7" s="7" t="str">
        <f>'2_Profit loss'!B1</f>
        <v>2_Profit loss</v>
      </c>
      <c r="B7" s="8"/>
    </row>
    <row r="8" spans="1:3">
      <c r="A8" s="7" t="str">
        <f>'3_Comprehensive income'!B1</f>
        <v>3_Comprehensive income</v>
      </c>
      <c r="B8" s="8"/>
    </row>
    <row r="9" spans="1:3">
      <c r="A9" s="7" t="str">
        <f>'4_Financial position'!B1</f>
        <v>4_Financial position</v>
      </c>
      <c r="B9" s="8"/>
    </row>
    <row r="10" spans="1:3">
      <c r="A10" s="7" t="str">
        <f>'5_Cash flow'!B1</f>
        <v>5_Cash flow</v>
      </c>
      <c r="B10" s="8"/>
    </row>
    <row r="11" spans="1:3">
      <c r="A11" s="7" t="str">
        <f>'6_Definitions of APMs'!B1</f>
        <v>6_Definitions of APMs</v>
      </c>
      <c r="B11" s="8"/>
    </row>
    <row r="12" spans="1:3">
      <c r="A12" s="7" t="str">
        <f>'7_Reconciliation of APMs'!B1</f>
        <v>7_Reconciliation of APMs</v>
      </c>
      <c r="B12" s="8"/>
    </row>
    <row r="13" spans="1:3">
      <c r="A13" s="8"/>
      <c r="B13" s="8"/>
    </row>
    <row r="14" spans="1:3" ht="18" customHeight="1">
      <c r="A14" s="10" t="s">
        <v>356</v>
      </c>
      <c r="B14" s="9"/>
    </row>
    <row r="15" spans="1:3" ht="18" customHeight="1">
      <c r="A15" s="10" t="s">
        <v>357</v>
      </c>
      <c r="B15" s="9"/>
    </row>
    <row r="16" spans="1:3" ht="18" customHeight="1">
      <c r="A16" s="259" t="s">
        <v>358</v>
      </c>
      <c r="B16" s="259"/>
      <c r="C16" s="259"/>
    </row>
    <row r="17" spans="1:3">
      <c r="A17" s="259"/>
      <c r="B17" s="259"/>
      <c r="C17" s="259"/>
    </row>
    <row r="18" spans="1:3">
      <c r="A18" s="259"/>
      <c r="B18" s="259"/>
      <c r="C18" s="259"/>
    </row>
    <row r="19" spans="1:3">
      <c r="A19" s="259"/>
      <c r="B19" s="259"/>
      <c r="C19" s="259"/>
    </row>
  </sheetData>
  <mergeCells count="1">
    <mergeCell ref="A16:C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4D4E-D2B2-47D7-9804-6C118EA6F322}">
  <sheetPr codeName="Sheet2"/>
  <dimension ref="B1:Q36"/>
  <sheetViews>
    <sheetView zoomScaleNormal="100" workbookViewId="0">
      <selection activeCell="B1" sqref="B1"/>
    </sheetView>
  </sheetViews>
  <sheetFormatPr defaultColWidth="8.77734375" defaultRowHeight="10.95" customHeight="1"/>
  <cols>
    <col min="1" max="1" width="2" style="11" customWidth="1"/>
    <col min="2" max="2" width="8.77734375" style="11"/>
    <col min="3" max="3" width="49.44140625" style="11" customWidth="1"/>
    <col min="4" max="12" width="8.77734375" style="11"/>
    <col min="13" max="13" width="1.109375" style="11" customWidth="1"/>
    <col min="14" max="15" width="8.77734375" style="11"/>
    <col min="16" max="16" width="9.44140625" style="11" customWidth="1"/>
    <col min="17" max="16384" width="8.77734375" style="11"/>
  </cols>
  <sheetData>
    <row r="1" spans="2:17" ht="13.8">
      <c r="B1" s="11" t="s">
        <v>364</v>
      </c>
    </row>
    <row r="2" spans="2:17" ht="13.8"/>
    <row r="3" spans="2:17" ht="13.8"/>
    <row r="4" spans="2:17" ht="10.95" customHeight="1">
      <c r="C4" s="170" t="s">
        <v>365</v>
      </c>
      <c r="D4" s="175" t="s">
        <v>584</v>
      </c>
      <c r="E4" s="175" t="s">
        <v>585</v>
      </c>
      <c r="F4" s="175" t="s">
        <v>586</v>
      </c>
      <c r="G4" s="175" t="s">
        <v>587</v>
      </c>
      <c r="H4" s="175" t="s">
        <v>588</v>
      </c>
      <c r="I4" s="175" t="s">
        <v>589</v>
      </c>
      <c r="J4" s="175" t="s">
        <v>590</v>
      </c>
      <c r="K4" s="175" t="s">
        <v>591</v>
      </c>
      <c r="L4" s="175" t="s">
        <v>592</v>
      </c>
      <c r="M4" s="176"/>
      <c r="N4" s="175">
        <v>2023</v>
      </c>
      <c r="O4" s="175">
        <v>2024</v>
      </c>
      <c r="P4" s="188">
        <v>2025</v>
      </c>
    </row>
    <row r="5" spans="2:17" ht="11.25" customHeight="1">
      <c r="C5" s="171" t="s">
        <v>366</v>
      </c>
      <c r="D5" s="177">
        <v>382.37561400000004</v>
      </c>
      <c r="E5" s="177">
        <v>356.06907000000001</v>
      </c>
      <c r="F5" s="177">
        <v>456.04161800000008</v>
      </c>
      <c r="G5" s="177">
        <v>364.77107800000005</v>
      </c>
      <c r="H5" s="177">
        <v>450.79524300000003</v>
      </c>
      <c r="I5" s="177">
        <v>401.39405800000003</v>
      </c>
      <c r="J5" s="177">
        <v>523.47803199999998</v>
      </c>
      <c r="K5" s="177">
        <v>426.91363100000007</v>
      </c>
      <c r="L5" s="183">
        <v>463.77681300000006</v>
      </c>
      <c r="M5" s="177"/>
      <c r="N5" s="177">
        <v>1536.7581280000002</v>
      </c>
      <c r="O5" s="177">
        <v>1627.6770090000002</v>
      </c>
      <c r="P5" s="183">
        <v>1815.5625339999997</v>
      </c>
      <c r="Q5" s="254"/>
    </row>
    <row r="6" spans="2:17" ht="11.25" customHeight="1">
      <c r="C6" s="171" t="s">
        <v>367</v>
      </c>
      <c r="D6" s="237">
        <v>-0.10418609331063422</v>
      </c>
      <c r="E6" s="237">
        <v>3.2283243189097179E-2</v>
      </c>
      <c r="F6" s="237">
        <v>3.441642106697889E-2</v>
      </c>
      <c r="G6" s="237">
        <v>-1.0335424297552388E-2</v>
      </c>
      <c r="H6" s="237">
        <v>0.17893303467830451</v>
      </c>
      <c r="I6" s="237">
        <v>0.12729268509618097</v>
      </c>
      <c r="J6" s="237">
        <v>0.14787337676711754</v>
      </c>
      <c r="K6" s="237">
        <v>0.1703604171161838</v>
      </c>
      <c r="L6" s="241">
        <v>2.8797043006951236E-2</v>
      </c>
      <c r="M6" s="177"/>
      <c r="N6" s="237">
        <v>-7.973474500060973E-2</v>
      </c>
      <c r="O6" s="237">
        <v>5.9162778672480883E-2</v>
      </c>
      <c r="P6" s="241">
        <v>0.11543169975620193</v>
      </c>
    </row>
    <row r="7" spans="2:17" ht="11.25" customHeight="1">
      <c r="C7" s="171" t="s">
        <v>368</v>
      </c>
      <c r="D7" s="237">
        <v>-0.14940254965635091</v>
      </c>
      <c r="E7" s="237">
        <v>2.2089172926925693E-2</v>
      </c>
      <c r="F7" s="237">
        <v>1.8007925459715191E-2</v>
      </c>
      <c r="G7" s="237">
        <v>8.9743474262995448E-3</v>
      </c>
      <c r="H7" s="237">
        <v>0.19201273166700306</v>
      </c>
      <c r="I7" s="237">
        <v>0.11547261281246257</v>
      </c>
      <c r="J7" s="237">
        <v>0.19562891232095669</v>
      </c>
      <c r="K7" s="237">
        <v>0.1979900801591552</v>
      </c>
      <c r="L7" s="241">
        <v>6.7756958840281989E-2</v>
      </c>
      <c r="M7" s="177"/>
      <c r="N7" s="237">
        <v>-0.13014724340653638</v>
      </c>
      <c r="O7" s="237">
        <v>5.9431813737035322E-2</v>
      </c>
      <c r="P7" s="241">
        <v>0.14302139076259324</v>
      </c>
    </row>
    <row r="8" spans="2:17" ht="11.25" customHeight="1">
      <c r="C8" s="171" t="s">
        <v>369</v>
      </c>
      <c r="D8" s="240">
        <v>170.92824100000001</v>
      </c>
      <c r="E8" s="240">
        <v>162.40104700000003</v>
      </c>
      <c r="F8" s="240">
        <v>201.27198600000011</v>
      </c>
      <c r="G8" s="240">
        <v>166.09308800000005</v>
      </c>
      <c r="H8" s="240">
        <v>194.52807999999999</v>
      </c>
      <c r="I8" s="240">
        <v>171.0270580000001</v>
      </c>
      <c r="J8" s="240">
        <v>228.73207200000002</v>
      </c>
      <c r="K8" s="240">
        <v>171.06937300000004</v>
      </c>
      <c r="L8" s="183">
        <v>201.87123900000012</v>
      </c>
      <c r="M8" s="177"/>
      <c r="N8" s="177">
        <v>606.87898200000018</v>
      </c>
      <c r="O8" s="177">
        <v>724.29420100000016</v>
      </c>
      <c r="P8" s="183">
        <v>772.69974199999979</v>
      </c>
    </row>
    <row r="9" spans="2:17" ht="11.25" customHeight="1">
      <c r="C9" s="171" t="s">
        <v>370</v>
      </c>
      <c r="D9" s="238">
        <v>0.44701658458794913</v>
      </c>
      <c r="E9" s="238">
        <v>0.45609422632524649</v>
      </c>
      <c r="F9" s="238">
        <v>0.44134565367672229</v>
      </c>
      <c r="G9" s="238">
        <v>0.45533513487601679</v>
      </c>
      <c r="H9" s="238">
        <v>0.43152203360761721</v>
      </c>
      <c r="I9" s="238">
        <v>0.42608268506057478</v>
      </c>
      <c r="J9" s="238">
        <v>0.43694684020665842</v>
      </c>
      <c r="K9" s="238">
        <v>0.40071190184133526</v>
      </c>
      <c r="L9" s="242">
        <v>0.43527669633626143</v>
      </c>
      <c r="M9" s="177"/>
      <c r="N9" s="237">
        <v>0.39490858772279103</v>
      </c>
      <c r="O9" s="238">
        <v>0.44498644202450616</v>
      </c>
      <c r="P9" s="242">
        <v>0.42559797722726078</v>
      </c>
    </row>
    <row r="10" spans="2:17" ht="11.25" customHeight="1">
      <c r="C10" s="171" t="s">
        <v>371</v>
      </c>
      <c r="D10" s="240">
        <v>8.2051650000000294</v>
      </c>
      <c r="E10" s="240">
        <v>23.044326000000062</v>
      </c>
      <c r="F10" s="240">
        <v>34.518195000000127</v>
      </c>
      <c r="G10" s="240">
        <v>16.696831999999993</v>
      </c>
      <c r="H10" s="240">
        <v>16.442456999999969</v>
      </c>
      <c r="I10" s="240">
        <v>4.3819440000000727</v>
      </c>
      <c r="J10" s="240">
        <v>45.561734000000115</v>
      </c>
      <c r="K10" s="240">
        <v>23.539208000000002</v>
      </c>
      <c r="L10" s="183">
        <v>23.570146000000047</v>
      </c>
      <c r="M10" s="177"/>
      <c r="N10" s="177">
        <v>-10.661928999999922</v>
      </c>
      <c r="O10" s="177">
        <v>90.701809000000083</v>
      </c>
      <c r="P10" s="183">
        <v>97.053031999999575</v>
      </c>
    </row>
    <row r="11" spans="2:17" ht="11.25" customHeight="1">
      <c r="C11" s="171" t="s">
        <v>372</v>
      </c>
      <c r="D11" s="238">
        <v>2.1458389864788888E-2</v>
      </c>
      <c r="E11" s="238">
        <v>6.4718696291143907E-2</v>
      </c>
      <c r="F11" s="238">
        <v>7.5690887931197812E-2</v>
      </c>
      <c r="G11" s="238">
        <v>4.5773453563113881E-2</v>
      </c>
      <c r="H11" s="238">
        <v>3.6474335644220555E-2</v>
      </c>
      <c r="I11" s="238">
        <v>1.0916813322632873E-2</v>
      </c>
      <c r="J11" s="238">
        <v>8.7036573103033518E-2</v>
      </c>
      <c r="K11" s="238">
        <v>5.5138103566433089E-2</v>
      </c>
      <c r="L11" s="242">
        <v>5.0822174242678327E-2</v>
      </c>
      <c r="M11" s="177"/>
      <c r="N11" s="238">
        <v>-6.9379356489077384E-3</v>
      </c>
      <c r="O11" s="238">
        <v>5.572469752812001E-2</v>
      </c>
      <c r="P11" s="242">
        <v>5.3456176905223356E-2</v>
      </c>
    </row>
    <row r="12" spans="2:17" ht="11.25" customHeight="1">
      <c r="C12" s="171" t="s">
        <v>361</v>
      </c>
      <c r="D12" s="240">
        <v>-7.1548849999999717</v>
      </c>
      <c r="E12" s="240">
        <v>7.2131920000000651</v>
      </c>
      <c r="F12" s="240">
        <v>16.709971000000124</v>
      </c>
      <c r="G12" s="240">
        <v>-7.9647000000006185E-2</v>
      </c>
      <c r="H12" s="240">
        <v>1.2501749999999667</v>
      </c>
      <c r="I12" s="240">
        <v>-11.029280999999926</v>
      </c>
      <c r="J12" s="240">
        <v>32.210110000000114</v>
      </c>
      <c r="K12" s="240">
        <v>11.350493</v>
      </c>
      <c r="L12" s="183">
        <v>12.873450000000044</v>
      </c>
      <c r="M12" s="177"/>
      <c r="N12" s="177">
        <v>-68.647310999999931</v>
      </c>
      <c r="O12" s="177">
        <v>25.09369000000008</v>
      </c>
      <c r="P12" s="183">
        <v>45.404771999999568</v>
      </c>
    </row>
    <row r="13" spans="2:17" ht="11.25" customHeight="1">
      <c r="C13" s="171" t="s">
        <v>373</v>
      </c>
      <c r="D13" s="238">
        <v>-1.871166658656211E-2</v>
      </c>
      <c r="E13" s="238">
        <v>2.0257844917560698E-2</v>
      </c>
      <c r="F13" s="238">
        <v>3.6641329081505275E-2</v>
      </c>
      <c r="G13" s="238">
        <v>-2.1834790311968258E-4</v>
      </c>
      <c r="H13" s="238">
        <v>2.773265732974841E-3</v>
      </c>
      <c r="I13" s="238">
        <v>-2.747743963863044E-2</v>
      </c>
      <c r="J13" s="238">
        <v>6.1530967931812112E-2</v>
      </c>
      <c r="K13" s="238">
        <v>2.6587328620575244E-2</v>
      </c>
      <c r="L13" s="242">
        <v>2.7757856018558742E-2</v>
      </c>
      <c r="M13" s="177"/>
      <c r="N13" s="238">
        <v>-4.4670211758918985E-2</v>
      </c>
      <c r="O13" s="238">
        <v>1.5416873164177057E-2</v>
      </c>
      <c r="P13" s="242">
        <v>2.5008652221945211E-2</v>
      </c>
    </row>
    <row r="14" spans="2:17" ht="11.25" customHeight="1">
      <c r="C14" s="171"/>
      <c r="D14" s="177"/>
      <c r="E14" s="177"/>
      <c r="F14" s="177"/>
      <c r="G14" s="177"/>
      <c r="H14" s="177"/>
      <c r="I14" s="177"/>
      <c r="J14" s="177"/>
      <c r="K14" s="177"/>
      <c r="L14" s="183"/>
      <c r="M14" s="177"/>
      <c r="N14" s="177"/>
      <c r="O14" s="177"/>
      <c r="P14" s="183"/>
    </row>
    <row r="15" spans="2:17" ht="11.25" customHeight="1">
      <c r="C15" s="171" t="s">
        <v>374</v>
      </c>
      <c r="D15" s="240">
        <v>61.332555181306454</v>
      </c>
      <c r="E15" s="240">
        <v>57.156786988104024</v>
      </c>
      <c r="F15" s="240">
        <v>83.209561346432167</v>
      </c>
      <c r="G15" s="240">
        <v>-105.21377385525477</v>
      </c>
      <c r="H15" s="240">
        <v>32.398301922465009</v>
      </c>
      <c r="I15" s="240">
        <v>-120.14850772220352</v>
      </c>
      <c r="J15" s="240">
        <v>12.537316610223241</v>
      </c>
      <c r="K15" s="240">
        <v>-21.555042254584066</v>
      </c>
      <c r="L15" s="183">
        <v>79.384150506555315</v>
      </c>
      <c r="M15" s="177"/>
      <c r="N15" s="177">
        <v>90.969117042274746</v>
      </c>
      <c r="O15" s="177">
        <v>67.562003586810803</v>
      </c>
      <c r="P15" s="183">
        <v>-49.783887640770516</v>
      </c>
    </row>
    <row r="16" spans="2:17" ht="11.25" customHeight="1">
      <c r="C16" s="171" t="s">
        <v>375</v>
      </c>
      <c r="D16" s="240">
        <v>107.20701389999999</v>
      </c>
      <c r="E16" s="240">
        <v>86.419232499999907</v>
      </c>
      <c r="F16" s="240">
        <v>37.399870099999873</v>
      </c>
      <c r="G16" s="240">
        <v>126.84910809999997</v>
      </c>
      <c r="H16" s="240">
        <v>99.355930499999999</v>
      </c>
      <c r="I16" s="240">
        <v>197.79695470000007</v>
      </c>
      <c r="J16" s="240">
        <v>209.78851340000006</v>
      </c>
      <c r="K16" s="240">
        <v>234.1630629</v>
      </c>
      <c r="L16" s="183">
        <v>163.12786170000015</v>
      </c>
      <c r="M16" s="177"/>
      <c r="N16" s="177">
        <v>107.20701389999999</v>
      </c>
      <c r="O16" s="177">
        <v>99.355930499999999</v>
      </c>
      <c r="P16" s="183">
        <v>163.12786170000015</v>
      </c>
    </row>
    <row r="17" spans="3:16" ht="11.25" customHeight="1">
      <c r="C17" s="171" t="s">
        <v>580</v>
      </c>
      <c r="D17" s="240">
        <v>68.600041731184348</v>
      </c>
      <c r="E17" s="240">
        <v>64.0560548568195</v>
      </c>
      <c r="F17" s="240">
        <v>90.604213422685945</v>
      </c>
      <c r="G17" s="240">
        <v>-98.082144577054109</v>
      </c>
      <c r="H17" s="240">
        <v>40.137590252079271</v>
      </c>
      <c r="I17" s="240">
        <v>-112.9134077899311</v>
      </c>
      <c r="J17" s="240">
        <v>19.220127450079318</v>
      </c>
      <c r="K17" s="240">
        <v>-17.624615160178287</v>
      </c>
      <c r="L17" s="183">
        <v>87.462618345032453</v>
      </c>
      <c r="M17" s="177"/>
      <c r="N17" s="177">
        <v>119.24048139847497</v>
      </c>
      <c r="O17" s="177">
        <v>96.726841139594967</v>
      </c>
      <c r="P17" s="183">
        <v>-23.855277154997623</v>
      </c>
    </row>
    <row r="18" spans="3:16" ht="11.25" customHeight="1">
      <c r="C18" s="171" t="s">
        <v>376</v>
      </c>
      <c r="D18" s="240">
        <v>-222</v>
      </c>
      <c r="E18" s="240">
        <v>-278</v>
      </c>
      <c r="F18" s="240">
        <v>-350</v>
      </c>
      <c r="G18" s="240">
        <v>-261</v>
      </c>
      <c r="H18" s="240">
        <v>-297</v>
      </c>
      <c r="I18" s="240">
        <v>-175</v>
      </c>
      <c r="J18" s="240">
        <v>-188</v>
      </c>
      <c r="K18" s="240">
        <v>-159</v>
      </c>
      <c r="L18" s="183">
        <v>-235</v>
      </c>
      <c r="M18" s="177"/>
      <c r="N18" s="177">
        <v>-222</v>
      </c>
      <c r="O18" s="177">
        <v>-297</v>
      </c>
      <c r="P18" s="183">
        <v>-235</v>
      </c>
    </row>
    <row r="19" spans="3:16" ht="11.25" customHeight="1">
      <c r="C19" s="174" t="s">
        <v>377</v>
      </c>
      <c r="D19" s="239">
        <v>-0.6231023469872411</v>
      </c>
      <c r="E19" s="239">
        <v>0.32</v>
      </c>
      <c r="F19" s="239">
        <v>0.17</v>
      </c>
      <c r="G19" s="239">
        <v>-0.03</v>
      </c>
      <c r="H19" s="239">
        <v>-0.01</v>
      </c>
      <c r="I19" s="239">
        <v>-0.43</v>
      </c>
      <c r="J19" s="239">
        <v>0.28999999999999998</v>
      </c>
      <c r="K19" s="239">
        <v>0.03</v>
      </c>
      <c r="L19" s="186">
        <v>0.1</v>
      </c>
      <c r="M19" s="177"/>
      <c r="N19" s="179">
        <v>-1.2124568593533651</v>
      </c>
      <c r="O19" s="179">
        <v>0.45214144160374831</v>
      </c>
      <c r="P19" s="186">
        <v>-6.012276044710203E-3</v>
      </c>
    </row>
    <row r="20" spans="3:16" ht="11.25" customHeight="1">
      <c r="C20" s="243" t="s">
        <v>378</v>
      </c>
      <c r="D20" s="243">
        <v>-0.6231023469872411</v>
      </c>
      <c r="E20" s="243">
        <v>0.32</v>
      </c>
      <c r="F20" s="243">
        <v>0.17</v>
      </c>
      <c r="G20" s="243">
        <v>-0.03</v>
      </c>
      <c r="H20" s="243">
        <v>-0.01</v>
      </c>
      <c r="I20" s="243">
        <v>-0.43</v>
      </c>
      <c r="J20" s="243">
        <v>0.28999999999999998</v>
      </c>
      <c r="K20" s="243">
        <v>0.03</v>
      </c>
      <c r="L20" s="244">
        <v>0.1</v>
      </c>
      <c r="M20" s="179"/>
      <c r="N20" s="243">
        <v>-1.2124568593533651</v>
      </c>
      <c r="O20" s="243">
        <v>0.45182958090229219</v>
      </c>
      <c r="P20" s="244">
        <v>-6.012276044710203E-3</v>
      </c>
    </row>
    <row r="22" spans="3:16" ht="10.95" customHeight="1">
      <c r="D22" s="255"/>
      <c r="E22" s="255"/>
      <c r="F22" s="255"/>
      <c r="G22" s="255"/>
      <c r="H22" s="255"/>
      <c r="I22" s="255"/>
      <c r="J22" s="255"/>
      <c r="K22" s="255"/>
      <c r="L22" s="255"/>
      <c r="M22" s="255"/>
      <c r="N22" s="255"/>
      <c r="O22" s="255"/>
      <c r="P22" s="255"/>
    </row>
    <row r="23" spans="3:16" ht="10.95" customHeight="1">
      <c r="D23" s="255"/>
      <c r="E23" s="255"/>
      <c r="F23" s="255"/>
      <c r="G23" s="255"/>
      <c r="H23" s="255"/>
      <c r="I23" s="255"/>
      <c r="J23" s="255"/>
      <c r="K23" s="255"/>
      <c r="L23" s="255"/>
      <c r="M23" s="255"/>
      <c r="N23" s="255"/>
      <c r="O23" s="255"/>
      <c r="P23" s="255"/>
    </row>
    <row r="24" spans="3:16" ht="10.95" customHeight="1">
      <c r="D24" s="255"/>
      <c r="E24" s="255"/>
      <c r="F24" s="255"/>
      <c r="G24" s="255"/>
      <c r="H24" s="255"/>
      <c r="I24" s="255"/>
      <c r="J24" s="255"/>
      <c r="K24" s="255"/>
      <c r="L24" s="255"/>
      <c r="M24" s="255"/>
      <c r="N24" s="255"/>
      <c r="O24" s="255"/>
      <c r="P24" s="255"/>
    </row>
    <row r="25" spans="3:16" ht="10.95" customHeight="1">
      <c r="D25" s="255"/>
      <c r="E25" s="255"/>
      <c r="F25" s="255"/>
      <c r="G25" s="255"/>
      <c r="H25" s="256"/>
      <c r="I25" s="255"/>
      <c r="J25" s="255"/>
      <c r="K25" s="255"/>
      <c r="L25" s="255"/>
      <c r="M25" s="255"/>
      <c r="N25" s="255"/>
      <c r="O25" s="255"/>
      <c r="P25" s="255"/>
    </row>
    <row r="26" spans="3:16" ht="10.95" customHeight="1">
      <c r="D26" s="255"/>
      <c r="E26" s="255"/>
      <c r="F26" s="255"/>
      <c r="G26" s="255"/>
      <c r="H26" s="255"/>
      <c r="I26" s="255"/>
      <c r="J26" s="255"/>
      <c r="K26" s="255"/>
      <c r="L26" s="255"/>
      <c r="M26" s="255"/>
      <c r="N26" s="255"/>
      <c r="O26" s="255"/>
      <c r="P26" s="255"/>
    </row>
    <row r="27" spans="3:16" ht="10.95" customHeight="1">
      <c r="D27" s="255"/>
      <c r="E27" s="255"/>
      <c r="F27" s="255"/>
      <c r="G27" s="255"/>
      <c r="H27" s="255"/>
      <c r="I27" s="255"/>
      <c r="J27" s="255"/>
      <c r="K27" s="255"/>
      <c r="L27" s="255"/>
      <c r="M27" s="255"/>
      <c r="N27" s="255"/>
      <c r="O27" s="255"/>
      <c r="P27" s="255"/>
    </row>
    <row r="28" spans="3:16" ht="10.95" customHeight="1">
      <c r="D28" s="255"/>
      <c r="E28" s="255"/>
      <c r="F28" s="255"/>
      <c r="G28" s="255"/>
      <c r="H28" s="255"/>
      <c r="I28" s="255"/>
      <c r="J28" s="255"/>
      <c r="K28" s="255"/>
      <c r="L28" s="255"/>
      <c r="M28" s="255"/>
      <c r="N28" s="255"/>
      <c r="O28" s="255"/>
      <c r="P28" s="255"/>
    </row>
    <row r="29" spans="3:16" ht="10.95" customHeight="1">
      <c r="D29" s="255"/>
      <c r="E29" s="255"/>
      <c r="F29" s="255"/>
      <c r="G29" s="255"/>
      <c r="H29" s="255"/>
      <c r="I29" s="255"/>
      <c r="J29" s="255"/>
      <c r="K29" s="255"/>
      <c r="L29" s="255"/>
      <c r="M29" s="255"/>
      <c r="N29" s="255"/>
      <c r="O29" s="255"/>
      <c r="P29" s="255"/>
    </row>
    <row r="30" spans="3:16" ht="10.95" customHeight="1">
      <c r="D30" s="255"/>
      <c r="E30" s="255"/>
      <c r="F30" s="255"/>
      <c r="G30" s="255"/>
      <c r="H30" s="255"/>
      <c r="I30" s="255"/>
      <c r="J30" s="255"/>
      <c r="K30" s="255"/>
      <c r="L30" s="255"/>
      <c r="M30" s="255"/>
      <c r="N30" s="255"/>
      <c r="O30" s="255"/>
      <c r="P30" s="255"/>
    </row>
    <row r="31" spans="3:16" ht="10.95" customHeight="1">
      <c r="D31" s="255"/>
      <c r="E31" s="255"/>
      <c r="F31" s="255"/>
      <c r="G31" s="255"/>
      <c r="H31" s="255"/>
      <c r="I31" s="255"/>
      <c r="J31" s="255"/>
      <c r="K31" s="255"/>
      <c r="L31" s="255"/>
      <c r="M31" s="255"/>
      <c r="N31" s="255"/>
      <c r="O31" s="255"/>
      <c r="P31" s="255"/>
    </row>
    <row r="32" spans="3:16" ht="10.95" customHeight="1">
      <c r="D32" s="255"/>
      <c r="E32" s="255"/>
      <c r="F32" s="255"/>
      <c r="G32" s="255"/>
      <c r="H32" s="255"/>
      <c r="I32" s="255"/>
      <c r="J32" s="255"/>
      <c r="K32" s="255"/>
      <c r="L32" s="255"/>
      <c r="M32" s="255"/>
      <c r="N32" s="255"/>
      <c r="O32" s="255"/>
      <c r="P32" s="255"/>
    </row>
    <row r="33" spans="4:16" ht="10.95" customHeight="1">
      <c r="D33" s="255"/>
      <c r="E33" s="255"/>
      <c r="F33" s="255"/>
      <c r="G33" s="255"/>
      <c r="H33" s="255"/>
      <c r="I33" s="255"/>
      <c r="J33" s="255"/>
      <c r="K33" s="255"/>
      <c r="L33" s="255"/>
      <c r="M33" s="255"/>
      <c r="N33" s="255"/>
      <c r="O33" s="255"/>
      <c r="P33" s="255"/>
    </row>
    <row r="34" spans="4:16" ht="10.95" customHeight="1">
      <c r="D34" s="255"/>
      <c r="E34" s="255"/>
      <c r="F34" s="255"/>
      <c r="G34" s="255"/>
      <c r="H34" s="255"/>
      <c r="I34" s="255"/>
      <c r="J34" s="255"/>
      <c r="K34" s="255"/>
      <c r="L34" s="255"/>
      <c r="M34" s="255"/>
      <c r="N34" s="255"/>
      <c r="O34" s="255"/>
      <c r="P34" s="255"/>
    </row>
    <row r="35" spans="4:16" ht="10.95" customHeight="1">
      <c r="D35" s="255"/>
      <c r="E35" s="255"/>
      <c r="F35" s="255"/>
      <c r="G35" s="255"/>
      <c r="H35" s="255"/>
      <c r="I35" s="255"/>
      <c r="J35" s="255"/>
      <c r="K35" s="255"/>
      <c r="L35" s="255"/>
      <c r="M35" s="255"/>
      <c r="N35" s="255"/>
      <c r="O35" s="255"/>
      <c r="P35" s="255"/>
    </row>
    <row r="36" spans="4:16" ht="10.95" customHeight="1">
      <c r="D36" s="255"/>
      <c r="E36" s="255"/>
      <c r="F36" s="255"/>
      <c r="G36" s="255"/>
      <c r="H36" s="255"/>
      <c r="I36" s="255"/>
      <c r="J36" s="255"/>
      <c r="K36" s="255"/>
      <c r="L36" s="255"/>
      <c r="M36" s="255"/>
      <c r="N36" s="255"/>
      <c r="O36" s="255"/>
      <c r="P36" s="25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7C0B-36C3-4139-8110-7B5F0121C78B}">
  <sheetPr codeName="Sheet3">
    <tabColor rgb="FF92D050"/>
  </sheetPr>
  <dimension ref="B1:P51"/>
  <sheetViews>
    <sheetView workbookViewId="0">
      <selection activeCell="B1" sqref="B1"/>
    </sheetView>
  </sheetViews>
  <sheetFormatPr defaultColWidth="8.77734375" defaultRowHeight="13.8"/>
  <cols>
    <col min="1" max="1" width="2" style="11" customWidth="1"/>
    <col min="2" max="2" width="8.77734375" style="11"/>
    <col min="3" max="3" width="49.44140625" style="11" customWidth="1"/>
    <col min="4" max="12" width="8.77734375" style="11"/>
    <col min="13" max="13" width="1.109375" style="11" customWidth="1"/>
    <col min="14" max="15" width="8.77734375" style="11"/>
    <col min="16" max="16" width="9.44140625" style="11" bestFit="1" customWidth="1"/>
    <col min="17" max="16384" width="8.77734375" style="11"/>
  </cols>
  <sheetData>
    <row r="1" spans="2:16">
      <c r="B1" s="11" t="s">
        <v>379</v>
      </c>
    </row>
    <row r="4" spans="2:16" ht="11.25" customHeight="1">
      <c r="C4" s="170" t="s">
        <v>365</v>
      </c>
      <c r="D4" s="175" t="s">
        <v>584</v>
      </c>
      <c r="E4" s="175" t="s">
        <v>585</v>
      </c>
      <c r="F4" s="175" t="s">
        <v>586</v>
      </c>
      <c r="G4" s="175" t="s">
        <v>587</v>
      </c>
      <c r="H4" s="175" t="s">
        <v>588</v>
      </c>
      <c r="I4" s="175" t="s">
        <v>589</v>
      </c>
      <c r="J4" s="175" t="s">
        <v>590</v>
      </c>
      <c r="K4" s="175" t="s">
        <v>591</v>
      </c>
      <c r="L4" s="175" t="s">
        <v>592</v>
      </c>
      <c r="M4" s="176"/>
      <c r="N4" s="175">
        <v>2023</v>
      </c>
      <c r="O4" s="175">
        <v>2024</v>
      </c>
      <c r="P4" s="251">
        <v>2025</v>
      </c>
    </row>
    <row r="5" spans="2:16" ht="11.25" customHeight="1">
      <c r="C5" s="171" t="s">
        <v>366</v>
      </c>
      <c r="D5" s="177">
        <v>382.37561400000004</v>
      </c>
      <c r="E5" s="177">
        <v>356.06907000000001</v>
      </c>
      <c r="F5" s="177">
        <v>456.04161800000008</v>
      </c>
      <c r="G5" s="177">
        <v>364.77107800000005</v>
      </c>
      <c r="H5" s="177">
        <v>450.79524300000003</v>
      </c>
      <c r="I5" s="177">
        <v>401.39405800000003</v>
      </c>
      <c r="J5" s="177">
        <v>523.47803199999998</v>
      </c>
      <c r="K5" s="177">
        <v>426.91363100000007</v>
      </c>
      <c r="L5" s="183">
        <v>463.77681300000006</v>
      </c>
      <c r="M5" s="177"/>
      <c r="N5" s="177">
        <v>1536.7581280000002</v>
      </c>
      <c r="O5" s="177">
        <v>1627.6770090000002</v>
      </c>
      <c r="P5" s="183">
        <v>1815.5625339999997</v>
      </c>
    </row>
    <row r="6" spans="2:16" ht="11.25" customHeight="1">
      <c r="C6" s="171" t="s">
        <v>380</v>
      </c>
      <c r="D6" s="178">
        <v>-211.44737300000003</v>
      </c>
      <c r="E6" s="178">
        <v>-193.66802299999998</v>
      </c>
      <c r="F6" s="178">
        <v>-254.76963199999997</v>
      </c>
      <c r="G6" s="178">
        <v>-198.67798999999999</v>
      </c>
      <c r="H6" s="178">
        <v>-256.26716300000004</v>
      </c>
      <c r="I6" s="178">
        <v>-230.36699999999993</v>
      </c>
      <c r="J6" s="178">
        <v>-294.74595999999997</v>
      </c>
      <c r="K6" s="178">
        <v>-255.84425800000002</v>
      </c>
      <c r="L6" s="184">
        <v>-261.90557399999994</v>
      </c>
      <c r="M6" s="177"/>
      <c r="N6" s="178">
        <v>-929.87914599999999</v>
      </c>
      <c r="O6" s="178">
        <v>-903.38280800000007</v>
      </c>
      <c r="P6" s="184">
        <v>-1042.8627919999999</v>
      </c>
    </row>
    <row r="7" spans="2:16" s="181" customFormat="1" ht="11.25" customHeight="1">
      <c r="C7" s="182" t="s">
        <v>369</v>
      </c>
      <c r="D7" s="180">
        <v>170.92824100000001</v>
      </c>
      <c r="E7" s="180">
        <v>162.40104700000003</v>
      </c>
      <c r="F7" s="180">
        <v>201.27198600000011</v>
      </c>
      <c r="G7" s="180">
        <v>166.09308800000005</v>
      </c>
      <c r="H7" s="180">
        <v>194.52807999999999</v>
      </c>
      <c r="I7" s="180">
        <v>171.0270580000001</v>
      </c>
      <c r="J7" s="180">
        <v>228.73207200000002</v>
      </c>
      <c r="K7" s="180">
        <v>171.06937300000004</v>
      </c>
      <c r="L7" s="185">
        <v>201.87123900000012</v>
      </c>
      <c r="M7" s="180"/>
      <c r="N7" s="180">
        <v>606.87898200000018</v>
      </c>
      <c r="O7" s="180">
        <v>724.29420100000016</v>
      </c>
      <c r="P7" s="185">
        <v>772.69974199999979</v>
      </c>
    </row>
    <row r="8" spans="2:16" ht="11.25" customHeight="1">
      <c r="C8" s="171" t="s">
        <v>381</v>
      </c>
      <c r="D8" s="177"/>
      <c r="E8" s="177"/>
      <c r="F8" s="177"/>
      <c r="G8" s="177"/>
      <c r="H8" s="177"/>
      <c r="I8" s="177"/>
      <c r="J8" s="177"/>
      <c r="K8" s="177"/>
      <c r="L8" s="183"/>
      <c r="M8" s="177"/>
      <c r="N8" s="177"/>
      <c r="O8" s="177"/>
      <c r="P8" s="183"/>
    </row>
    <row r="9" spans="2:16" ht="11.25" customHeight="1">
      <c r="C9" s="171" t="s">
        <v>382</v>
      </c>
      <c r="D9" s="177">
        <v>-137.28472199999996</v>
      </c>
      <c r="E9" s="177">
        <v>-115.60980199999995</v>
      </c>
      <c r="F9" s="177">
        <v>-137.36477500000001</v>
      </c>
      <c r="G9" s="177">
        <v>-120.47425700000007</v>
      </c>
      <c r="H9" s="177">
        <v>-141.20571200000001</v>
      </c>
      <c r="I9" s="177">
        <v>-132.23247000000003</v>
      </c>
      <c r="J9" s="177">
        <v>-147.53453899999988</v>
      </c>
      <c r="K9" s="177">
        <v>-119.99075900000004</v>
      </c>
      <c r="L9" s="183">
        <v>-138.45513400000007</v>
      </c>
      <c r="M9" s="177"/>
      <c r="N9" s="177">
        <v>-505.472533</v>
      </c>
      <c r="O9" s="177">
        <v>-514.6545460000001</v>
      </c>
      <c r="P9" s="183">
        <v>-538.21290200000021</v>
      </c>
    </row>
    <row r="10" spans="2:16" ht="11.25" customHeight="1">
      <c r="C10" s="171" t="s">
        <v>383</v>
      </c>
      <c r="D10" s="177">
        <v>-76.472568000000024</v>
      </c>
      <c r="E10" s="177">
        <v>-42.653398000000024</v>
      </c>
      <c r="F10" s="177">
        <v>-47.170846999999981</v>
      </c>
      <c r="G10" s="177">
        <v>-46.950189999999992</v>
      </c>
      <c r="H10" s="177">
        <v>-59.683762000000016</v>
      </c>
      <c r="I10" s="177">
        <v>-52.531636999999989</v>
      </c>
      <c r="J10" s="177">
        <v>-57.750257000000019</v>
      </c>
      <c r="K10" s="177">
        <v>-44.782099000000002</v>
      </c>
      <c r="L10" s="183">
        <v>-53.415269000000002</v>
      </c>
      <c r="M10" s="177"/>
      <c r="N10" s="177">
        <v>-211.57328600000011</v>
      </c>
      <c r="O10" s="177">
        <v>-196.45819699999998</v>
      </c>
      <c r="P10" s="183">
        <v>-208.47926200000001</v>
      </c>
    </row>
    <row r="11" spans="2:16" ht="11.25" customHeight="1">
      <c r="C11" s="171" t="s">
        <v>384</v>
      </c>
      <c r="D11" s="178">
        <v>-1.8293430000000004</v>
      </c>
      <c r="E11" s="178">
        <v>2.9361300000000004</v>
      </c>
      <c r="F11" s="178">
        <v>-0.16995500000000008</v>
      </c>
      <c r="G11" s="178">
        <v>1.0950200000000001</v>
      </c>
      <c r="H11" s="178">
        <v>1.3313620000000002</v>
      </c>
      <c r="I11" s="178">
        <v>-0.81100299999999981</v>
      </c>
      <c r="J11" s="178">
        <v>2.1483829999999999</v>
      </c>
      <c r="K11" s="178">
        <v>0.63533599999999979</v>
      </c>
      <c r="L11" s="184">
        <v>0.37546099999999993</v>
      </c>
      <c r="M11" s="177"/>
      <c r="N11" s="178">
        <v>-0.68927899999999998</v>
      </c>
      <c r="O11" s="178">
        <v>5.1925560000000006</v>
      </c>
      <c r="P11" s="184">
        <v>2.3481769999999997</v>
      </c>
    </row>
    <row r="12" spans="2:16" s="181" customFormat="1" ht="11.25" customHeight="1">
      <c r="C12" s="182" t="s">
        <v>362</v>
      </c>
      <c r="D12" s="180">
        <v>-44.658391999999971</v>
      </c>
      <c r="E12" s="180">
        <v>7.073977000000065</v>
      </c>
      <c r="F12" s="180">
        <v>16.566409000000125</v>
      </c>
      <c r="G12" s="180">
        <v>-0.23633900000000618</v>
      </c>
      <c r="H12" s="180">
        <v>-5.0300320000000323</v>
      </c>
      <c r="I12" s="180">
        <v>-14.548051999999927</v>
      </c>
      <c r="J12" s="180">
        <v>25.595659000000115</v>
      </c>
      <c r="K12" s="180">
        <v>6.9318509999999991</v>
      </c>
      <c r="L12" s="185">
        <v>10.376297000000044</v>
      </c>
      <c r="M12" s="180"/>
      <c r="N12" s="180">
        <v>-110.85611599999993</v>
      </c>
      <c r="O12" s="180">
        <v>18.374014000000081</v>
      </c>
      <c r="P12" s="185">
        <v>28.355754999999569</v>
      </c>
    </row>
    <row r="13" spans="2:16" ht="11.25" customHeight="1">
      <c r="C13" s="171" t="s">
        <v>381</v>
      </c>
      <c r="D13" s="177"/>
      <c r="E13" s="177"/>
      <c r="F13" s="177"/>
      <c r="G13" s="177"/>
      <c r="H13" s="177"/>
      <c r="I13" s="177"/>
      <c r="J13" s="177"/>
      <c r="K13" s="177"/>
      <c r="L13" s="183"/>
      <c r="M13" s="177"/>
      <c r="N13" s="177"/>
      <c r="O13" s="177"/>
      <c r="P13" s="183"/>
    </row>
    <row r="14" spans="2:16" ht="11.25" customHeight="1">
      <c r="C14" s="171" t="s">
        <v>385</v>
      </c>
      <c r="D14" s="178">
        <v>-6.7912670000000004</v>
      </c>
      <c r="E14" s="178">
        <v>18.439585000000001</v>
      </c>
      <c r="F14" s="178">
        <v>-2.3970129999999976</v>
      </c>
      <c r="G14" s="178">
        <v>-1.2574379999999996</v>
      </c>
      <c r="H14" s="178">
        <v>8.9697490000000002</v>
      </c>
      <c r="I14" s="178">
        <v>-18.514130999999999</v>
      </c>
      <c r="J14" s="178">
        <v>-2.8915110000000004</v>
      </c>
      <c r="K14" s="178">
        <v>-4.7317169999999997</v>
      </c>
      <c r="L14" s="184">
        <v>-2.0817709999999998</v>
      </c>
      <c r="M14" s="177"/>
      <c r="N14" s="178">
        <v>12.779307999999993</v>
      </c>
      <c r="O14" s="178">
        <v>23.754882999999996</v>
      </c>
      <c r="P14" s="184">
        <v>-28.21913</v>
      </c>
    </row>
    <row r="15" spans="2:16" s="181" customFormat="1" ht="11.25" customHeight="1">
      <c r="C15" s="182" t="s">
        <v>386</v>
      </c>
      <c r="D15" s="180">
        <v>-51.449658999999969</v>
      </c>
      <c r="E15" s="180">
        <v>25.513562000000064</v>
      </c>
      <c r="F15" s="180">
        <v>14.169396000000127</v>
      </c>
      <c r="G15" s="180">
        <v>-1.4937770000000059</v>
      </c>
      <c r="H15" s="180">
        <v>3.9397169999999697</v>
      </c>
      <c r="I15" s="180">
        <v>-33.062182999999926</v>
      </c>
      <c r="J15" s="180">
        <v>22.704148000000114</v>
      </c>
      <c r="K15" s="180">
        <v>2.2001339999999989</v>
      </c>
      <c r="L15" s="185">
        <v>8.2945260000000438</v>
      </c>
      <c r="M15" s="180"/>
      <c r="N15" s="180">
        <v>-98.076807999999943</v>
      </c>
      <c r="O15" s="180">
        <v>42.12889700000008</v>
      </c>
      <c r="P15" s="185">
        <v>0.1366249999995679</v>
      </c>
    </row>
    <row r="16" spans="2:16" ht="11.25" customHeight="1">
      <c r="C16" s="171" t="s">
        <v>381</v>
      </c>
      <c r="D16" s="177"/>
      <c r="E16" s="177"/>
      <c r="F16" s="177"/>
      <c r="G16" s="177"/>
      <c r="H16" s="177"/>
      <c r="I16" s="177"/>
      <c r="J16" s="177"/>
      <c r="K16" s="177"/>
      <c r="L16" s="183"/>
      <c r="M16" s="177"/>
      <c r="N16" s="177"/>
      <c r="O16" s="177"/>
      <c r="P16" s="183"/>
    </row>
    <row r="17" spans="3:16" ht="11.25" customHeight="1">
      <c r="C17" s="171" t="s">
        <v>387</v>
      </c>
      <c r="D17" s="178">
        <v>2</v>
      </c>
      <c r="E17" s="178">
        <v>-0.42926900000000001</v>
      </c>
      <c r="F17" s="178">
        <v>-0.54747199999999996</v>
      </c>
      <c r="G17" s="178">
        <v>-0.50789399999999996</v>
      </c>
      <c r="H17" s="178">
        <v>-4.7559419999999992</v>
      </c>
      <c r="I17" s="178">
        <v>-1.0542199999999999</v>
      </c>
      <c r="J17" s="178">
        <v>0.33017099999999994</v>
      </c>
      <c r="K17" s="178">
        <v>0.25577800000000006</v>
      </c>
      <c r="L17" s="184">
        <v>-0.14557300000000001</v>
      </c>
      <c r="M17" s="177"/>
      <c r="N17" s="178">
        <v>1.8391359999999999</v>
      </c>
      <c r="O17" s="178">
        <v>-6.240577</v>
      </c>
      <c r="P17" s="184">
        <v>-0.61384400000000006</v>
      </c>
    </row>
    <row r="18" spans="3:16" s="181" customFormat="1" ht="11.25" customHeight="1">
      <c r="C18" s="182" t="s">
        <v>388</v>
      </c>
      <c r="D18" s="180">
        <v>-49.458187999999971</v>
      </c>
      <c r="E18" s="180">
        <v>25.084293000000063</v>
      </c>
      <c r="F18" s="180">
        <v>13.621924000000128</v>
      </c>
      <c r="G18" s="180">
        <v>-2.0016710000000058</v>
      </c>
      <c r="H18" s="180">
        <v>-0.81622500000002951</v>
      </c>
      <c r="I18" s="180">
        <v>-34.116402999999927</v>
      </c>
      <c r="J18" s="180">
        <v>23.034319000000114</v>
      </c>
      <c r="K18" s="180">
        <v>2.4559119999999988</v>
      </c>
      <c r="L18" s="185">
        <v>8.1489530000000432</v>
      </c>
      <c r="M18" s="180"/>
      <c r="N18" s="180">
        <v>-96.237671999999947</v>
      </c>
      <c r="O18" s="180">
        <v>35.888320000000078</v>
      </c>
      <c r="P18" s="185">
        <v>-0.47721900000043216</v>
      </c>
    </row>
    <row r="19" spans="3:16" ht="11.25" customHeight="1">
      <c r="C19" s="171" t="s">
        <v>381</v>
      </c>
      <c r="D19" s="177"/>
      <c r="E19" s="177"/>
      <c r="F19" s="177"/>
      <c r="G19" s="177"/>
      <c r="H19" s="177"/>
      <c r="I19" s="177"/>
      <c r="J19" s="177"/>
      <c r="K19" s="177"/>
      <c r="L19" s="183"/>
      <c r="M19" s="177"/>
      <c r="N19" s="177"/>
      <c r="O19" s="177"/>
      <c r="P19" s="183"/>
    </row>
    <row r="20" spans="3:16" s="181" customFormat="1" ht="11.25" customHeight="1">
      <c r="C20" s="172" t="s">
        <v>389</v>
      </c>
      <c r="D20" s="180">
        <v>-49.458187999999971</v>
      </c>
      <c r="E20" s="180">
        <v>25.084293000000063</v>
      </c>
      <c r="F20" s="180">
        <v>13.621924000000128</v>
      </c>
      <c r="G20" s="180">
        <v>-2.0016710000000058</v>
      </c>
      <c r="H20" s="180">
        <v>-0.81622500000002951</v>
      </c>
      <c r="I20" s="180">
        <v>-34.116402999999927</v>
      </c>
      <c r="J20" s="180">
        <v>23.034319000000114</v>
      </c>
      <c r="K20" s="180">
        <v>2.4559119999999988</v>
      </c>
      <c r="L20" s="185">
        <v>8.1489530000000432</v>
      </c>
      <c r="M20" s="180"/>
      <c r="N20" s="180">
        <v>-96.237671999999947</v>
      </c>
      <c r="O20" s="180">
        <v>35.888320000000078</v>
      </c>
      <c r="P20" s="185">
        <v>-0.47721900000043216</v>
      </c>
    </row>
    <row r="21" spans="3:16" ht="11.25" customHeight="1">
      <c r="C21" s="172" t="s">
        <v>381</v>
      </c>
      <c r="D21" s="177"/>
      <c r="E21" s="177"/>
      <c r="F21" s="177"/>
      <c r="G21" s="177"/>
      <c r="H21" s="177"/>
      <c r="I21" s="177"/>
      <c r="J21" s="177"/>
      <c r="K21" s="177"/>
      <c r="L21" s="183"/>
      <c r="M21" s="177"/>
      <c r="N21" s="177"/>
      <c r="O21" s="177"/>
      <c r="P21" s="183"/>
    </row>
    <row r="22" spans="3:16" ht="11.25" customHeight="1">
      <c r="C22" s="171" t="s">
        <v>381</v>
      </c>
      <c r="D22" s="177"/>
      <c r="E22" s="177"/>
      <c r="F22" s="177"/>
      <c r="G22" s="177"/>
      <c r="H22" s="177"/>
      <c r="I22" s="177"/>
      <c r="J22" s="177"/>
      <c r="K22" s="177"/>
      <c r="L22" s="183"/>
      <c r="M22" s="177"/>
      <c r="N22" s="177"/>
      <c r="O22" s="177"/>
      <c r="P22" s="183"/>
    </row>
    <row r="23" spans="3:16" ht="11.25" customHeight="1">
      <c r="C23" s="173" t="s">
        <v>390</v>
      </c>
      <c r="D23" s="177"/>
      <c r="E23" s="177"/>
      <c r="F23" s="177"/>
      <c r="G23" s="177"/>
      <c r="H23" s="177"/>
      <c r="I23" s="177"/>
      <c r="J23" s="177"/>
      <c r="K23" s="177"/>
      <c r="L23" s="183"/>
      <c r="M23" s="177"/>
      <c r="N23" s="177"/>
      <c r="O23" s="177"/>
      <c r="P23" s="183"/>
    </row>
    <row r="24" spans="3:16" ht="11.25" customHeight="1">
      <c r="C24" s="174" t="s">
        <v>377</v>
      </c>
      <c r="D24" s="179">
        <v>-0.6231023469872411</v>
      </c>
      <c r="E24" s="179">
        <v>0.32</v>
      </c>
      <c r="F24" s="179">
        <v>0.17</v>
      </c>
      <c r="G24" s="179">
        <v>-0.03</v>
      </c>
      <c r="H24" s="179">
        <v>-0.01</v>
      </c>
      <c r="I24" s="179">
        <v>-0.43</v>
      </c>
      <c r="J24" s="179">
        <v>0.28999999999999998</v>
      </c>
      <c r="K24" s="179">
        <v>0.03</v>
      </c>
      <c r="L24" s="186">
        <v>0.1</v>
      </c>
      <c r="M24" s="179"/>
      <c r="N24" s="179">
        <v>-1.2124568593533651</v>
      </c>
      <c r="O24" s="179">
        <v>0.45214144160374831</v>
      </c>
      <c r="P24" s="186">
        <v>-6.012276044710203E-3</v>
      </c>
    </row>
    <row r="25" spans="3:16" ht="11.25" customHeight="1">
      <c r="C25" s="171" t="s">
        <v>378</v>
      </c>
      <c r="D25" s="179">
        <v>-0.6231023469872411</v>
      </c>
      <c r="E25" s="179">
        <v>0.32</v>
      </c>
      <c r="F25" s="179">
        <v>0.17</v>
      </c>
      <c r="G25" s="179">
        <v>-0.03</v>
      </c>
      <c r="H25" s="179">
        <v>-0.01</v>
      </c>
      <c r="I25" s="179">
        <v>-0.43</v>
      </c>
      <c r="J25" s="179">
        <v>0.28999999999999998</v>
      </c>
      <c r="K25" s="179">
        <v>0.03</v>
      </c>
      <c r="L25" s="186">
        <v>0.1</v>
      </c>
      <c r="M25" s="179"/>
      <c r="N25" s="179">
        <v>-1.2124568593533651</v>
      </c>
      <c r="O25" s="179">
        <v>0.45182958090229219</v>
      </c>
      <c r="P25" s="186">
        <v>-6.012276044710203E-3</v>
      </c>
    </row>
    <row r="26" spans="3:16" ht="11.25" customHeight="1">
      <c r="C26" s="171" t="s">
        <v>381</v>
      </c>
      <c r="D26" s="177"/>
      <c r="E26" s="177"/>
      <c r="F26" s="177"/>
      <c r="G26" s="177"/>
      <c r="H26" s="177"/>
      <c r="I26" s="177"/>
      <c r="J26" s="177"/>
      <c r="K26" s="177"/>
      <c r="L26" s="183"/>
      <c r="M26" s="177"/>
      <c r="N26" s="177"/>
      <c r="O26" s="177"/>
      <c r="P26" s="183"/>
    </row>
    <row r="27" spans="3:16" ht="11.25" customHeight="1">
      <c r="C27" s="171" t="s">
        <v>391</v>
      </c>
      <c r="D27" s="177">
        <v>79374.100000000006</v>
      </c>
      <c r="E27" s="177">
        <v>79374</v>
      </c>
      <c r="F27" s="177">
        <v>79374</v>
      </c>
      <c r="G27" s="177">
        <v>79374</v>
      </c>
      <c r="H27" s="177">
        <v>79374</v>
      </c>
      <c r="I27" s="177">
        <v>79374</v>
      </c>
      <c r="J27" s="177">
        <v>79374</v>
      </c>
      <c r="K27" s="177">
        <v>79374</v>
      </c>
      <c r="L27" s="183">
        <v>79374</v>
      </c>
      <c r="M27" s="177"/>
      <c r="N27" s="177">
        <v>79374.100000000006</v>
      </c>
      <c r="O27" s="177">
        <v>79374.100000000006</v>
      </c>
      <c r="P27" s="183">
        <v>79374.100000000006</v>
      </c>
    </row>
    <row r="28" spans="3:16" ht="11.25" customHeight="1">
      <c r="C28" s="171" t="s">
        <v>392</v>
      </c>
      <c r="D28" s="177">
        <v>79374.100000000006</v>
      </c>
      <c r="E28" s="177">
        <v>79416.851949233242</v>
      </c>
      <c r="F28" s="177">
        <v>79447.491438607089</v>
      </c>
      <c r="G28" s="177">
        <v>79374</v>
      </c>
      <c r="H28" s="177">
        <v>79374</v>
      </c>
      <c r="I28" s="177">
        <v>79374</v>
      </c>
      <c r="J28" s="177">
        <v>79538.785985273978</v>
      </c>
      <c r="K28" s="177">
        <v>79415.364232226028</v>
      </c>
      <c r="L28" s="183">
        <v>79390.165931361495</v>
      </c>
      <c r="M28" s="177"/>
      <c r="N28" s="177">
        <v>79374.100000000006</v>
      </c>
      <c r="O28" s="177">
        <v>79428.885395976104</v>
      </c>
      <c r="P28" s="183">
        <v>79374.100000000006</v>
      </c>
    </row>
    <row r="30" spans="3:16">
      <c r="D30" s="254"/>
      <c r="E30" s="254"/>
      <c r="F30" s="254"/>
      <c r="G30" s="254"/>
      <c r="H30" s="254"/>
      <c r="I30" s="254"/>
      <c r="J30" s="254"/>
      <c r="K30" s="254"/>
      <c r="L30" s="254"/>
      <c r="M30" s="254"/>
      <c r="N30" s="254"/>
      <c r="O30" s="254"/>
      <c r="P30" s="254"/>
    </row>
    <row r="31" spans="3:16">
      <c r="D31" s="254"/>
      <c r="E31" s="254"/>
      <c r="F31" s="254"/>
      <c r="G31" s="254"/>
      <c r="H31" s="254"/>
      <c r="I31" s="254"/>
      <c r="J31" s="254"/>
      <c r="K31" s="254"/>
      <c r="L31" s="254"/>
      <c r="M31" s="254"/>
      <c r="N31" s="254"/>
      <c r="O31" s="254"/>
      <c r="P31" s="254"/>
    </row>
    <row r="32" spans="3:16">
      <c r="D32" s="254"/>
      <c r="E32" s="254"/>
      <c r="F32" s="254"/>
      <c r="G32" s="254"/>
      <c r="H32" s="254"/>
      <c r="I32" s="254"/>
      <c r="J32" s="254"/>
      <c r="K32" s="254"/>
      <c r="L32" s="254"/>
      <c r="M32" s="254"/>
      <c r="N32" s="254"/>
      <c r="O32" s="254"/>
      <c r="P32" s="254"/>
    </row>
    <row r="33" spans="4:16">
      <c r="D33" s="254"/>
      <c r="E33" s="254"/>
      <c r="F33" s="254"/>
      <c r="G33" s="254"/>
      <c r="H33" s="254"/>
      <c r="I33" s="254"/>
      <c r="J33" s="254"/>
      <c r="K33" s="254"/>
      <c r="L33" s="254"/>
      <c r="M33" s="254"/>
      <c r="N33" s="254"/>
      <c r="O33" s="254"/>
      <c r="P33" s="254"/>
    </row>
    <row r="34" spans="4:16">
      <c r="D34" s="254"/>
      <c r="E34" s="254"/>
      <c r="F34" s="254"/>
      <c r="G34" s="254"/>
      <c r="H34" s="254"/>
      <c r="I34" s="254"/>
      <c r="J34" s="254"/>
      <c r="K34" s="254"/>
      <c r="L34" s="254"/>
      <c r="M34" s="254"/>
      <c r="N34" s="254"/>
      <c r="O34" s="254"/>
      <c r="P34" s="254"/>
    </row>
    <row r="35" spans="4:16">
      <c r="D35" s="254"/>
      <c r="E35" s="254"/>
      <c r="F35" s="254"/>
      <c r="G35" s="254"/>
      <c r="H35" s="254"/>
      <c r="I35" s="254"/>
      <c r="J35" s="254"/>
      <c r="K35" s="254"/>
      <c r="L35" s="254"/>
      <c r="M35" s="254"/>
      <c r="N35" s="254"/>
      <c r="O35" s="254"/>
      <c r="P35" s="254"/>
    </row>
    <row r="36" spans="4:16">
      <c r="D36" s="254"/>
      <c r="E36" s="254"/>
      <c r="F36" s="254"/>
      <c r="G36" s="254"/>
      <c r="H36" s="254"/>
      <c r="I36" s="254"/>
      <c r="J36" s="254"/>
      <c r="K36" s="254"/>
      <c r="L36" s="254"/>
      <c r="M36" s="254"/>
      <c r="N36" s="254"/>
      <c r="O36" s="254"/>
      <c r="P36" s="254"/>
    </row>
    <row r="37" spans="4:16">
      <c r="D37" s="254"/>
      <c r="E37" s="254"/>
      <c r="F37" s="254"/>
      <c r="G37" s="254"/>
      <c r="H37" s="254"/>
      <c r="I37" s="254"/>
      <c r="J37" s="254"/>
      <c r="K37" s="254"/>
      <c r="L37" s="254"/>
      <c r="M37" s="254"/>
      <c r="N37" s="254"/>
      <c r="O37" s="254"/>
      <c r="P37" s="254"/>
    </row>
    <row r="38" spans="4:16">
      <c r="D38" s="254"/>
      <c r="E38" s="254"/>
      <c r="F38" s="254"/>
      <c r="G38" s="254"/>
      <c r="H38" s="254"/>
      <c r="I38" s="254"/>
      <c r="J38" s="254"/>
      <c r="K38" s="254"/>
      <c r="L38" s="254"/>
      <c r="M38" s="254"/>
      <c r="N38" s="254"/>
      <c r="O38" s="254"/>
      <c r="P38" s="254"/>
    </row>
    <row r="39" spans="4:16">
      <c r="D39" s="254"/>
      <c r="E39" s="254"/>
      <c r="F39" s="254"/>
      <c r="G39" s="254"/>
      <c r="H39" s="254"/>
      <c r="I39" s="254"/>
      <c r="J39" s="254"/>
      <c r="K39" s="254"/>
      <c r="L39" s="254"/>
      <c r="M39" s="254"/>
      <c r="N39" s="254"/>
      <c r="O39" s="254"/>
      <c r="P39" s="254"/>
    </row>
    <row r="40" spans="4:16">
      <c r="D40" s="254"/>
      <c r="E40" s="254"/>
      <c r="F40" s="254"/>
      <c r="G40" s="254"/>
      <c r="H40" s="254"/>
      <c r="I40" s="254"/>
      <c r="J40" s="254"/>
      <c r="K40" s="254"/>
      <c r="L40" s="254"/>
      <c r="M40" s="254"/>
      <c r="N40" s="254"/>
      <c r="O40" s="254"/>
      <c r="P40" s="254"/>
    </row>
    <row r="41" spans="4:16">
      <c r="D41" s="254"/>
      <c r="E41" s="254"/>
      <c r="F41" s="254"/>
      <c r="G41" s="254"/>
      <c r="H41" s="254"/>
      <c r="I41" s="254"/>
      <c r="J41" s="254"/>
      <c r="K41" s="254"/>
      <c r="L41" s="254"/>
      <c r="M41" s="254"/>
      <c r="N41" s="254"/>
      <c r="O41" s="254"/>
      <c r="P41" s="254"/>
    </row>
    <row r="42" spans="4:16">
      <c r="D42" s="254"/>
      <c r="E42" s="254"/>
      <c r="F42" s="254"/>
      <c r="G42" s="254"/>
      <c r="H42" s="254"/>
      <c r="I42" s="254"/>
      <c r="J42" s="254"/>
      <c r="K42" s="254"/>
      <c r="L42" s="254"/>
      <c r="M42" s="254"/>
      <c r="N42" s="254"/>
      <c r="O42" s="254"/>
      <c r="P42" s="254"/>
    </row>
    <row r="43" spans="4:16">
      <c r="D43" s="254"/>
      <c r="E43" s="254"/>
      <c r="F43" s="254"/>
      <c r="G43" s="254"/>
      <c r="H43" s="254"/>
      <c r="I43" s="254"/>
      <c r="J43" s="254"/>
      <c r="K43" s="254"/>
      <c r="L43" s="254"/>
      <c r="M43" s="254"/>
      <c r="N43" s="254"/>
      <c r="O43" s="254"/>
      <c r="P43" s="254"/>
    </row>
    <row r="44" spans="4:16">
      <c r="D44" s="254"/>
      <c r="E44" s="254"/>
      <c r="F44" s="254"/>
      <c r="G44" s="254"/>
      <c r="H44" s="254"/>
      <c r="I44" s="254"/>
      <c r="J44" s="254"/>
      <c r="K44" s="254"/>
      <c r="L44" s="254"/>
      <c r="M44" s="254"/>
      <c r="N44" s="254"/>
      <c r="O44" s="254"/>
      <c r="P44" s="254"/>
    </row>
    <row r="45" spans="4:16">
      <c r="D45" s="254"/>
      <c r="E45" s="254"/>
      <c r="F45" s="254"/>
      <c r="G45" s="254"/>
      <c r="H45" s="254"/>
      <c r="I45" s="254"/>
      <c r="J45" s="254"/>
      <c r="K45" s="254"/>
      <c r="L45" s="254"/>
      <c r="M45" s="254"/>
      <c r="N45" s="254"/>
      <c r="O45" s="254"/>
      <c r="P45" s="254"/>
    </row>
    <row r="46" spans="4:16">
      <c r="D46" s="254"/>
      <c r="E46" s="254"/>
      <c r="F46" s="254"/>
      <c r="G46" s="254"/>
      <c r="H46" s="254"/>
      <c r="I46" s="254"/>
      <c r="J46" s="254"/>
      <c r="K46" s="254"/>
      <c r="L46" s="254"/>
      <c r="M46" s="254"/>
      <c r="N46" s="254"/>
      <c r="O46" s="254"/>
      <c r="P46" s="254"/>
    </row>
    <row r="47" spans="4:16">
      <c r="D47" s="254"/>
      <c r="E47" s="254"/>
      <c r="F47" s="254"/>
      <c r="G47" s="254"/>
      <c r="H47" s="254"/>
      <c r="I47" s="254"/>
      <c r="J47" s="254"/>
      <c r="K47" s="254"/>
      <c r="L47" s="254"/>
      <c r="M47" s="254"/>
      <c r="N47" s="254"/>
      <c r="O47" s="254"/>
      <c r="P47" s="254"/>
    </row>
    <row r="48" spans="4:16">
      <c r="D48" s="254"/>
      <c r="E48" s="254"/>
      <c r="F48" s="254"/>
      <c r="G48" s="254"/>
      <c r="H48" s="254"/>
      <c r="I48" s="254"/>
      <c r="J48" s="254"/>
      <c r="K48" s="254"/>
      <c r="L48" s="254"/>
      <c r="M48" s="254"/>
      <c r="N48" s="254"/>
      <c r="O48" s="254"/>
      <c r="P48" s="254"/>
    </row>
    <row r="49" spans="4:16">
      <c r="D49" s="254"/>
      <c r="E49" s="254"/>
      <c r="F49" s="254"/>
      <c r="G49" s="254"/>
      <c r="H49" s="254"/>
      <c r="I49" s="254"/>
      <c r="J49" s="254"/>
      <c r="K49" s="254"/>
      <c r="L49" s="254"/>
      <c r="M49" s="254"/>
      <c r="N49" s="254"/>
      <c r="O49" s="254"/>
      <c r="P49" s="254"/>
    </row>
    <row r="50" spans="4:16">
      <c r="D50" s="254"/>
      <c r="E50" s="254"/>
      <c r="F50" s="254"/>
      <c r="G50" s="254"/>
      <c r="H50" s="254"/>
      <c r="I50" s="254"/>
      <c r="J50" s="254"/>
      <c r="K50" s="254"/>
      <c r="L50" s="254"/>
      <c r="M50" s="254"/>
      <c r="N50" s="254"/>
      <c r="O50" s="254"/>
      <c r="P50" s="254"/>
    </row>
    <row r="51" spans="4:16">
      <c r="D51" s="254"/>
      <c r="E51" s="254"/>
      <c r="F51" s="254"/>
      <c r="G51" s="254"/>
      <c r="H51" s="254"/>
      <c r="I51" s="254"/>
      <c r="J51" s="254"/>
      <c r="K51" s="254"/>
      <c r="L51" s="254"/>
      <c r="M51" s="254"/>
      <c r="N51" s="254"/>
      <c r="O51" s="254"/>
      <c r="P51" s="2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0C1F-E5D5-4BD6-8A6A-1A2ACA56A456}">
  <sheetPr codeName="Sheet4">
    <tabColor rgb="FF92D050"/>
  </sheetPr>
  <dimension ref="B1:P32"/>
  <sheetViews>
    <sheetView workbookViewId="0">
      <selection activeCell="B1" sqref="B1"/>
    </sheetView>
  </sheetViews>
  <sheetFormatPr defaultColWidth="8.77734375" defaultRowHeight="13.8"/>
  <cols>
    <col min="1" max="1" width="2" style="11" customWidth="1"/>
    <col min="2" max="2" width="8.77734375" style="11"/>
    <col min="3" max="3" width="62.6640625" style="11" bestFit="1" customWidth="1"/>
    <col min="4" max="12" width="8.77734375" style="11"/>
    <col min="13" max="13" width="1.109375" style="11" customWidth="1"/>
    <col min="14" max="16384" width="8.77734375" style="11"/>
  </cols>
  <sheetData>
    <row r="1" spans="2:16">
      <c r="B1" s="11" t="s">
        <v>393</v>
      </c>
    </row>
    <row r="4" spans="2:16">
      <c r="C4" s="189" t="s">
        <v>365</v>
      </c>
      <c r="D4" s="175" t="s">
        <v>584</v>
      </c>
      <c r="E4" s="175" t="s">
        <v>585</v>
      </c>
      <c r="F4" s="175" t="s">
        <v>586</v>
      </c>
      <c r="G4" s="175" t="s">
        <v>587</v>
      </c>
      <c r="H4" s="175" t="s">
        <v>588</v>
      </c>
      <c r="I4" s="175" t="s">
        <v>589</v>
      </c>
      <c r="J4" s="175" t="s">
        <v>590</v>
      </c>
      <c r="K4" s="175" t="s">
        <v>591</v>
      </c>
      <c r="L4" s="188" t="s">
        <v>592</v>
      </c>
      <c r="M4" s="188"/>
      <c r="N4" s="175">
        <v>2023</v>
      </c>
      <c r="O4" s="175">
        <v>2024</v>
      </c>
      <c r="P4" s="252">
        <v>2025</v>
      </c>
    </row>
    <row r="5" spans="2:16" ht="11.25" customHeight="1">
      <c r="C5" s="187" t="s">
        <v>388</v>
      </c>
      <c r="D5" s="192">
        <v>-49.458187999999971</v>
      </c>
      <c r="E5" s="192">
        <v>25.084293000000063</v>
      </c>
      <c r="F5" s="192">
        <v>13.621924000000128</v>
      </c>
      <c r="G5" s="192">
        <v>-2.0016710000000058</v>
      </c>
      <c r="H5" s="192">
        <v>-0.81622500000002951</v>
      </c>
      <c r="I5" s="192">
        <v>-34.116402999999927</v>
      </c>
      <c r="J5" s="192">
        <v>23.034319000000114</v>
      </c>
      <c r="K5" s="192">
        <v>2.4559119999999988</v>
      </c>
      <c r="L5" s="206">
        <v>8.1489530000000432</v>
      </c>
      <c r="M5" s="192"/>
      <c r="N5" s="192">
        <v>-96.237671999999947</v>
      </c>
      <c r="O5" s="192">
        <v>35.888320000000078</v>
      </c>
      <c r="P5" s="206">
        <v>-0.47721900000043216</v>
      </c>
    </row>
    <row r="6" spans="2:16" ht="11.25" customHeight="1">
      <c r="C6" s="187" t="s">
        <v>381</v>
      </c>
      <c r="D6" s="191"/>
      <c r="E6" s="191"/>
      <c r="F6" s="191"/>
      <c r="G6" s="191"/>
      <c r="H6" s="191"/>
      <c r="I6" s="191"/>
      <c r="J6" s="191"/>
      <c r="K6" s="191"/>
      <c r="L6" s="207"/>
      <c r="M6" s="191"/>
      <c r="N6" s="191"/>
      <c r="O6" s="191"/>
      <c r="P6" s="207"/>
    </row>
    <row r="7" spans="2:16" ht="11.25" customHeight="1">
      <c r="C7" s="190" t="s">
        <v>394</v>
      </c>
      <c r="D7" s="191"/>
      <c r="E7" s="191"/>
      <c r="F7" s="191"/>
      <c r="G7" s="191"/>
      <c r="H7" s="191"/>
      <c r="I7" s="191"/>
      <c r="J7" s="191"/>
      <c r="K7" s="191"/>
      <c r="L7" s="207"/>
      <c r="M7" s="191"/>
      <c r="N7" s="191"/>
      <c r="O7" s="191"/>
      <c r="P7" s="207"/>
    </row>
    <row r="8" spans="2:16" ht="11.25" customHeight="1">
      <c r="C8" s="187" t="s">
        <v>395</v>
      </c>
      <c r="D8" s="194">
        <v>-1.6680302000000005</v>
      </c>
      <c r="E8" s="194">
        <v>0.46705839999999998</v>
      </c>
      <c r="F8" s="194">
        <v>-1.9708802999999997</v>
      </c>
      <c r="G8" s="194">
        <v>-0.74844560000000016</v>
      </c>
      <c r="H8" s="194">
        <v>2.1945956</v>
      </c>
      <c r="I8" s="194">
        <v>-6.5366846000000001</v>
      </c>
      <c r="J8" s="194">
        <v>6.5372135</v>
      </c>
      <c r="K8" s="194">
        <v>-2.0739680999999996</v>
      </c>
      <c r="L8" s="208">
        <v>-6.2069524999999999</v>
      </c>
      <c r="M8" s="194"/>
      <c r="N8" s="194">
        <v>4.7896574000000012</v>
      </c>
      <c r="O8" s="194">
        <v>2.7013887999999922</v>
      </c>
      <c r="P8" s="208">
        <v>-5.2924285999999974</v>
      </c>
    </row>
    <row r="9" spans="2:16" s="181" customFormat="1" ht="11.25" customHeight="1">
      <c r="C9" s="197" t="s">
        <v>396</v>
      </c>
      <c r="D9" s="196">
        <v>-1.6680302000000005</v>
      </c>
      <c r="E9" s="196">
        <v>0.46705839999999998</v>
      </c>
      <c r="F9" s="196">
        <v>-1.9708802999999997</v>
      </c>
      <c r="G9" s="196">
        <v>-0.74844560000000016</v>
      </c>
      <c r="H9" s="196">
        <v>2.1945956</v>
      </c>
      <c r="I9" s="196">
        <v>-6.5366846000000001</v>
      </c>
      <c r="J9" s="196">
        <v>6.5372135</v>
      </c>
      <c r="K9" s="196">
        <v>-2.0739680999999996</v>
      </c>
      <c r="L9" s="209">
        <v>-6.2069524999999999</v>
      </c>
      <c r="M9" s="196"/>
      <c r="N9" s="196">
        <v>4.7896574000000012</v>
      </c>
      <c r="O9" s="196">
        <v>2.7013887999999922</v>
      </c>
      <c r="P9" s="209">
        <v>-5.2924285999999974</v>
      </c>
    </row>
    <row r="10" spans="2:16" ht="11.25" customHeight="1">
      <c r="C10" s="187" t="s">
        <v>381</v>
      </c>
      <c r="D10" s="193"/>
      <c r="E10" s="193"/>
      <c r="F10" s="193"/>
      <c r="G10" s="193"/>
      <c r="H10" s="193"/>
      <c r="I10" s="193"/>
      <c r="J10" s="193"/>
      <c r="K10" s="193"/>
      <c r="L10" s="210"/>
      <c r="M10" s="193"/>
      <c r="N10" s="193"/>
      <c r="O10" s="193"/>
      <c r="P10" s="210"/>
    </row>
    <row r="11" spans="2:16" s="181" customFormat="1" ht="11.25" customHeight="1">
      <c r="C11" s="195" t="s">
        <v>397</v>
      </c>
      <c r="D11" s="196">
        <v>-51.126218199999968</v>
      </c>
      <c r="E11" s="196">
        <v>25.551351400000062</v>
      </c>
      <c r="F11" s="196">
        <v>11.651043700000129</v>
      </c>
      <c r="G11" s="196">
        <v>-2.7501166000000059</v>
      </c>
      <c r="H11" s="196">
        <v>1.3783705999999705</v>
      </c>
      <c r="I11" s="196">
        <v>-40.653087599999928</v>
      </c>
      <c r="J11" s="196">
        <v>29.571532500000114</v>
      </c>
      <c r="K11" s="196">
        <v>0.38194389999999911</v>
      </c>
      <c r="L11" s="209">
        <v>1.9420005000000433</v>
      </c>
      <c r="M11" s="196"/>
      <c r="N11" s="196">
        <v>-91.448014599999951</v>
      </c>
      <c r="O11" s="196">
        <v>38.589708800000068</v>
      </c>
      <c r="P11" s="209">
        <v>-5.7696476000004298</v>
      </c>
    </row>
    <row r="12" spans="2:16" ht="11.25" customHeight="1"/>
    <row r="13" spans="2:16" ht="11.25" customHeight="1"/>
    <row r="14" spans="2:16" ht="11.25" customHeight="1"/>
    <row r="15" spans="2:16" ht="11.25" customHeight="1"/>
    <row r="16" spans="2:16"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0E1B-3A84-4F6B-8102-27961A00564F}">
  <sheetPr codeName="Sheet5">
    <tabColor rgb="FF92D050"/>
  </sheetPr>
  <dimension ref="B1:P39"/>
  <sheetViews>
    <sheetView workbookViewId="0">
      <selection activeCell="I33" sqref="I33"/>
    </sheetView>
  </sheetViews>
  <sheetFormatPr defaultColWidth="8.77734375" defaultRowHeight="13.8"/>
  <cols>
    <col min="1" max="1" width="2" style="11" customWidth="1"/>
    <col min="2" max="2" width="8.77734375" style="11"/>
    <col min="3" max="3" width="42.6640625" style="11" bestFit="1" customWidth="1"/>
    <col min="4" max="12" width="8.77734375" style="11"/>
    <col min="13" max="13" width="1.109375" style="11" customWidth="1"/>
    <col min="14" max="16384" width="8.77734375" style="11"/>
  </cols>
  <sheetData>
    <row r="1" spans="2:16">
      <c r="B1" s="11" t="s">
        <v>398</v>
      </c>
    </row>
    <row r="4" spans="2:16">
      <c r="C4" s="189" t="s">
        <v>365</v>
      </c>
      <c r="D4" s="199" t="s">
        <v>584</v>
      </c>
      <c r="E4" s="199" t="s">
        <v>585</v>
      </c>
      <c r="F4" s="199" t="s">
        <v>586</v>
      </c>
      <c r="G4" s="199" t="s">
        <v>587</v>
      </c>
      <c r="H4" s="199" t="s">
        <v>588</v>
      </c>
      <c r="I4" s="199" t="s">
        <v>589</v>
      </c>
      <c r="J4" s="199" t="s">
        <v>590</v>
      </c>
      <c r="K4" s="199" t="s">
        <v>591</v>
      </c>
      <c r="L4" s="199" t="s">
        <v>592</v>
      </c>
      <c r="M4" s="200"/>
      <c r="N4" s="199">
        <v>2023</v>
      </c>
      <c r="O4" s="199">
        <v>2024</v>
      </c>
      <c r="P4" s="253">
        <v>2025</v>
      </c>
    </row>
    <row r="5" spans="2:16" ht="11.25" customHeight="1">
      <c r="C5" s="201" t="s">
        <v>399</v>
      </c>
      <c r="D5" s="191"/>
      <c r="E5" s="191"/>
      <c r="F5" s="191"/>
      <c r="G5" s="191"/>
      <c r="H5" s="191"/>
      <c r="I5" s="191"/>
      <c r="J5" s="191"/>
      <c r="K5" s="191"/>
      <c r="L5" s="207"/>
      <c r="M5" s="191"/>
      <c r="N5" s="191"/>
      <c r="O5" s="191"/>
      <c r="P5" s="207"/>
    </row>
    <row r="6" spans="2:16" ht="11.25" customHeight="1">
      <c r="C6" s="202" t="s">
        <v>400</v>
      </c>
      <c r="D6" s="191"/>
      <c r="E6" s="191"/>
      <c r="F6" s="191"/>
      <c r="G6" s="191"/>
      <c r="H6" s="191"/>
      <c r="I6" s="191"/>
      <c r="J6" s="191"/>
      <c r="K6" s="191"/>
      <c r="L6" s="207"/>
      <c r="M6" s="191"/>
      <c r="N6" s="191"/>
      <c r="O6" s="191"/>
      <c r="P6" s="207"/>
    </row>
    <row r="7" spans="2:16" ht="11.25" customHeight="1">
      <c r="C7" s="171" t="s">
        <v>401</v>
      </c>
      <c r="D7" s="192">
        <v>309.51224200000007</v>
      </c>
      <c r="E7" s="192">
        <v>304.24606589999996</v>
      </c>
      <c r="F7" s="192">
        <v>294.51568199999997</v>
      </c>
      <c r="G7" s="192">
        <v>286.36059869999991</v>
      </c>
      <c r="H7" s="192">
        <v>281.06721679999998</v>
      </c>
      <c r="I7" s="192">
        <v>275.64831190000001</v>
      </c>
      <c r="J7" s="192">
        <v>272.64601870000013</v>
      </c>
      <c r="K7" s="192">
        <v>269.83400780000005</v>
      </c>
      <c r="L7" s="206">
        <v>267.7585947</v>
      </c>
      <c r="M7" s="192"/>
      <c r="N7" s="192">
        <v>309.51224200000007</v>
      </c>
      <c r="O7" s="192">
        <v>281.06721679999998</v>
      </c>
      <c r="P7" s="206">
        <v>267.7585947</v>
      </c>
    </row>
    <row r="8" spans="2:16" ht="11.25" customHeight="1">
      <c r="C8" s="171" t="s">
        <v>402</v>
      </c>
      <c r="D8" s="192">
        <v>14.949715200000004</v>
      </c>
      <c r="E8" s="192">
        <v>14.4333595</v>
      </c>
      <c r="F8" s="192">
        <v>13.780982900000001</v>
      </c>
      <c r="G8" s="192">
        <v>13.981932699999998</v>
      </c>
      <c r="H8" s="192">
        <v>14.6845417</v>
      </c>
      <c r="I8" s="192">
        <v>13.644274599999997</v>
      </c>
      <c r="J8" s="192">
        <v>12.257701600000006</v>
      </c>
      <c r="K8" s="192">
        <v>11.869859400000001</v>
      </c>
      <c r="L8" s="206">
        <v>11.239625500000001</v>
      </c>
      <c r="M8" s="192"/>
      <c r="N8" s="192">
        <v>14.949715200000004</v>
      </c>
      <c r="O8" s="192">
        <v>14.6845417</v>
      </c>
      <c r="P8" s="206">
        <v>11.239625500000001</v>
      </c>
    </row>
    <row r="9" spans="2:16" ht="11.25" customHeight="1">
      <c r="C9" s="171" t="s">
        <v>403</v>
      </c>
      <c r="D9" s="192">
        <v>53.233661900000001</v>
      </c>
      <c r="E9" s="192">
        <v>53.432362299999994</v>
      </c>
      <c r="F9" s="192">
        <v>46.832100300000008</v>
      </c>
      <c r="G9" s="192">
        <v>39.766078800000003</v>
      </c>
      <c r="H9" s="192">
        <v>54.242887400000001</v>
      </c>
      <c r="I9" s="192">
        <v>151.22722449999998</v>
      </c>
      <c r="J9" s="192">
        <v>138.50387189999998</v>
      </c>
      <c r="K9" s="192">
        <v>133.16805979999998</v>
      </c>
      <c r="L9" s="206">
        <v>118.57723609999999</v>
      </c>
      <c r="M9" s="192"/>
      <c r="N9" s="192">
        <v>53.233661900000001</v>
      </c>
      <c r="O9" s="192">
        <v>54.242887400000001</v>
      </c>
      <c r="P9" s="206">
        <v>118.57723609999999</v>
      </c>
    </row>
    <row r="10" spans="2:16" ht="11.25" customHeight="1">
      <c r="C10" s="171" t="s">
        <v>404</v>
      </c>
      <c r="D10" s="192">
        <v>3.2604833000000002</v>
      </c>
      <c r="E10" s="192">
        <v>3.0278685000000003</v>
      </c>
      <c r="F10" s="192">
        <v>5.0596054000000006</v>
      </c>
      <c r="G10" s="192">
        <v>4.9837804000000006</v>
      </c>
      <c r="H10" s="192">
        <v>5.5467024</v>
      </c>
      <c r="I10" s="192">
        <v>5.1267211000000001</v>
      </c>
      <c r="J10" s="192">
        <v>18.936072600000003</v>
      </c>
      <c r="K10" s="192">
        <v>18.871885500000001</v>
      </c>
      <c r="L10" s="206">
        <v>18.663484499999999</v>
      </c>
      <c r="M10" s="192"/>
      <c r="N10" s="192">
        <v>3.2604833000000002</v>
      </c>
      <c r="O10" s="192">
        <v>5.5467024</v>
      </c>
      <c r="P10" s="206">
        <v>18.663484499999999</v>
      </c>
    </row>
    <row r="11" spans="2:16" ht="11.25" customHeight="1">
      <c r="C11" s="171" t="s">
        <v>405</v>
      </c>
      <c r="D11" s="194">
        <v>7.8185187999999997</v>
      </c>
      <c r="E11" s="194">
        <v>7.3267142999999999</v>
      </c>
      <c r="F11" s="194">
        <v>6.9894670000000003</v>
      </c>
      <c r="G11" s="194">
        <v>6.6456648999999999</v>
      </c>
      <c r="H11" s="194">
        <v>2.0234578000000001</v>
      </c>
      <c r="I11" s="194">
        <v>1.3293124000000001</v>
      </c>
      <c r="J11" s="194">
        <v>1.7281854000000001</v>
      </c>
      <c r="K11" s="194">
        <v>2.0347591999999999</v>
      </c>
      <c r="L11" s="208">
        <v>1.9490886999999999</v>
      </c>
      <c r="M11" s="194"/>
      <c r="N11" s="194">
        <v>7.8185187999999997</v>
      </c>
      <c r="O11" s="194">
        <v>2.0234578000000001</v>
      </c>
      <c r="P11" s="208">
        <v>1.9490886999999999</v>
      </c>
    </row>
    <row r="12" spans="2:16" s="181" customFormat="1" ht="11.25" customHeight="1">
      <c r="C12" s="197" t="s">
        <v>406</v>
      </c>
      <c r="D12" s="196">
        <v>388.77462120000007</v>
      </c>
      <c r="E12" s="196">
        <v>382.46637049999993</v>
      </c>
      <c r="F12" s="196">
        <v>367.17783759999998</v>
      </c>
      <c r="G12" s="196">
        <v>351.73805549999992</v>
      </c>
      <c r="H12" s="196">
        <v>357.56480610000006</v>
      </c>
      <c r="I12" s="196">
        <v>446.97584449999999</v>
      </c>
      <c r="J12" s="196">
        <v>444.07185020000009</v>
      </c>
      <c r="K12" s="196">
        <v>435.77857170000004</v>
      </c>
      <c r="L12" s="209">
        <v>418.18802949999997</v>
      </c>
      <c r="M12" s="196"/>
      <c r="N12" s="196">
        <v>388.77462120000007</v>
      </c>
      <c r="O12" s="196">
        <v>357.56480610000006</v>
      </c>
      <c r="P12" s="209">
        <v>418.18802949999997</v>
      </c>
    </row>
    <row r="13" spans="2:16" ht="11.25" customHeight="1">
      <c r="C13" s="202" t="s">
        <v>381</v>
      </c>
      <c r="D13" s="192"/>
      <c r="E13" s="192"/>
      <c r="F13" s="192"/>
      <c r="G13" s="192"/>
      <c r="H13" s="192"/>
      <c r="I13" s="192"/>
      <c r="J13" s="192"/>
      <c r="K13" s="192"/>
      <c r="L13" s="206"/>
      <c r="M13" s="192"/>
      <c r="N13" s="192"/>
      <c r="O13" s="192"/>
      <c r="P13" s="206"/>
    </row>
    <row r="14" spans="2:16" ht="11.25" customHeight="1">
      <c r="C14" s="202" t="s">
        <v>407</v>
      </c>
      <c r="D14" s="192"/>
      <c r="E14" s="192"/>
      <c r="F14" s="192"/>
      <c r="G14" s="192"/>
      <c r="H14" s="192"/>
      <c r="I14" s="192"/>
      <c r="J14" s="192"/>
      <c r="K14" s="192"/>
      <c r="L14" s="206"/>
      <c r="M14" s="192"/>
      <c r="N14" s="192"/>
      <c r="O14" s="192"/>
      <c r="P14" s="206"/>
    </row>
    <row r="15" spans="2:16" ht="11.25" customHeight="1">
      <c r="C15" s="171" t="s">
        <v>408</v>
      </c>
      <c r="D15" s="192">
        <v>344.46270480000004</v>
      </c>
      <c r="E15" s="192">
        <v>332.06574909999989</v>
      </c>
      <c r="F15" s="192">
        <v>307.16351809999992</v>
      </c>
      <c r="G15" s="192">
        <v>400.09471509999997</v>
      </c>
      <c r="H15" s="192">
        <v>418.94605859999996</v>
      </c>
      <c r="I15" s="192">
        <v>490.03790670000001</v>
      </c>
      <c r="J15" s="192">
        <v>522.09226270000011</v>
      </c>
      <c r="K15" s="192">
        <v>489.58753989999997</v>
      </c>
      <c r="L15" s="206">
        <v>450.5768230000001</v>
      </c>
      <c r="M15" s="192"/>
      <c r="N15" s="192">
        <v>344.46270480000004</v>
      </c>
      <c r="O15" s="192">
        <v>418.94605859999996</v>
      </c>
      <c r="P15" s="206">
        <v>450.5768230000001</v>
      </c>
    </row>
    <row r="16" spans="2:16" ht="11.25" customHeight="1">
      <c r="C16" s="171" t="s">
        <v>409</v>
      </c>
      <c r="D16" s="192">
        <v>14.598586500000001</v>
      </c>
      <c r="E16" s="192">
        <v>27.4624509</v>
      </c>
      <c r="F16" s="192">
        <v>29.249815400000003</v>
      </c>
      <c r="G16" s="192">
        <v>28.070681799999999</v>
      </c>
      <c r="H16" s="192">
        <v>29.156667200000001</v>
      </c>
      <c r="I16" s="192">
        <v>36.8544318</v>
      </c>
      <c r="J16" s="192">
        <v>32.630191599999996</v>
      </c>
      <c r="K16" s="192">
        <v>25.433583300000002</v>
      </c>
      <c r="L16" s="206">
        <v>22.2492622</v>
      </c>
      <c r="M16" s="192"/>
      <c r="N16" s="192">
        <v>14.598586500000001</v>
      </c>
      <c r="O16" s="192">
        <v>29.156667200000001</v>
      </c>
      <c r="P16" s="206">
        <v>22.2492622</v>
      </c>
    </row>
    <row r="17" spans="3:16" ht="11.25" customHeight="1">
      <c r="C17" s="203" t="s">
        <v>410</v>
      </c>
      <c r="D17" s="194">
        <v>222.4504848</v>
      </c>
      <c r="E17" s="194">
        <v>278.17644159999992</v>
      </c>
      <c r="F17" s="194">
        <v>350.38264129999993</v>
      </c>
      <c r="G17" s="194">
        <v>261.45520750000009</v>
      </c>
      <c r="H17" s="194">
        <v>296.9013405</v>
      </c>
      <c r="I17" s="194">
        <v>175.48270950000006</v>
      </c>
      <c r="J17" s="194">
        <v>187.63299549999999</v>
      </c>
      <c r="K17" s="194">
        <v>160.89915499999995</v>
      </c>
      <c r="L17" s="208">
        <v>235.30767829999999</v>
      </c>
      <c r="M17" s="194"/>
      <c r="N17" s="194">
        <v>222.4504848</v>
      </c>
      <c r="O17" s="194">
        <v>296.9013405</v>
      </c>
      <c r="P17" s="208">
        <v>235.30767829999999</v>
      </c>
    </row>
    <row r="18" spans="3:16" s="181" customFormat="1" ht="11.25" customHeight="1">
      <c r="C18" s="197" t="s">
        <v>411</v>
      </c>
      <c r="D18" s="196">
        <v>581.51177610000002</v>
      </c>
      <c r="E18" s="196">
        <v>637.70464159999983</v>
      </c>
      <c r="F18" s="196">
        <v>686.79597479999984</v>
      </c>
      <c r="G18" s="196">
        <v>689.62060440000005</v>
      </c>
      <c r="H18" s="196">
        <v>745.00406629999998</v>
      </c>
      <c r="I18" s="196">
        <v>702.37504800000011</v>
      </c>
      <c r="J18" s="196">
        <v>742.35544980000009</v>
      </c>
      <c r="K18" s="196">
        <v>675.92027819999987</v>
      </c>
      <c r="L18" s="209">
        <v>708.1337635000001</v>
      </c>
      <c r="M18" s="196"/>
      <c r="N18" s="196">
        <v>581.51177610000002</v>
      </c>
      <c r="O18" s="196">
        <v>745.00406629999998</v>
      </c>
      <c r="P18" s="209">
        <v>708.1337635000001</v>
      </c>
    </row>
    <row r="19" spans="3:16" ht="11.25" customHeight="1">
      <c r="C19" s="204" t="s">
        <v>381</v>
      </c>
      <c r="D19" s="194"/>
      <c r="E19" s="194"/>
      <c r="F19" s="194"/>
      <c r="G19" s="194"/>
      <c r="H19" s="194"/>
      <c r="I19" s="194"/>
      <c r="J19" s="194"/>
      <c r="K19" s="194"/>
      <c r="L19" s="208"/>
      <c r="M19" s="194"/>
      <c r="N19" s="194"/>
      <c r="O19" s="194"/>
      <c r="P19" s="208"/>
    </row>
    <row r="20" spans="3:16" s="181" customFormat="1" ht="11.25" customHeight="1">
      <c r="C20" s="197" t="s">
        <v>412</v>
      </c>
      <c r="D20" s="196">
        <v>970.28639730000009</v>
      </c>
      <c r="E20" s="196">
        <v>1020.1710120999998</v>
      </c>
      <c r="F20" s="196">
        <v>1053.9738123999998</v>
      </c>
      <c r="G20" s="196">
        <v>1041.3586599</v>
      </c>
      <c r="H20" s="196">
        <v>1102.5688724000001</v>
      </c>
      <c r="I20" s="196">
        <v>1149.3508925000001</v>
      </c>
      <c r="J20" s="196">
        <v>1186.4273000000003</v>
      </c>
      <c r="K20" s="196">
        <v>1111.6988498999999</v>
      </c>
      <c r="L20" s="209">
        <v>1126.3217930000001</v>
      </c>
      <c r="M20" s="196"/>
      <c r="N20" s="196">
        <v>970.28639730000009</v>
      </c>
      <c r="O20" s="196">
        <v>1102.5688724000001</v>
      </c>
      <c r="P20" s="209">
        <v>1126.3217930000001</v>
      </c>
    </row>
    <row r="21" spans="3:16" ht="11.25" customHeight="1">
      <c r="C21" s="187" t="s">
        <v>381</v>
      </c>
      <c r="D21" s="192"/>
      <c r="E21" s="192"/>
      <c r="F21" s="192"/>
      <c r="G21" s="192"/>
      <c r="H21" s="192"/>
      <c r="I21" s="192"/>
      <c r="J21" s="192"/>
      <c r="K21" s="192"/>
      <c r="L21" s="206"/>
      <c r="M21" s="192"/>
      <c r="N21" s="192"/>
      <c r="O21" s="192"/>
      <c r="P21" s="206"/>
    </row>
    <row r="22" spans="3:16" ht="11.25" customHeight="1">
      <c r="C22" s="201" t="s">
        <v>413</v>
      </c>
      <c r="D22" s="192"/>
      <c r="E22" s="192"/>
      <c r="F22" s="192"/>
      <c r="G22" s="192"/>
      <c r="H22" s="192"/>
      <c r="I22" s="192"/>
      <c r="J22" s="192"/>
      <c r="K22" s="192"/>
      <c r="L22" s="206"/>
      <c r="M22" s="192"/>
      <c r="N22" s="192"/>
      <c r="O22" s="192"/>
      <c r="P22" s="206"/>
    </row>
    <row r="23" spans="3:16" ht="11.25" customHeight="1">
      <c r="C23" s="202" t="s">
        <v>414</v>
      </c>
      <c r="D23" s="192"/>
      <c r="E23" s="192"/>
      <c r="F23" s="192"/>
      <c r="G23" s="192"/>
      <c r="H23" s="192"/>
      <c r="I23" s="192"/>
      <c r="J23" s="192"/>
      <c r="K23" s="192"/>
      <c r="L23" s="206"/>
      <c r="M23" s="192"/>
      <c r="N23" s="192"/>
      <c r="O23" s="192"/>
      <c r="P23" s="206"/>
    </row>
    <row r="24" spans="3:16" s="181" customFormat="1" ht="11.25" customHeight="1">
      <c r="C24" s="205" t="s">
        <v>415</v>
      </c>
      <c r="D24" s="196">
        <v>627.4098141999998</v>
      </c>
      <c r="E24" s="196">
        <v>654.11697449999997</v>
      </c>
      <c r="F24" s="196">
        <v>667.81562709999992</v>
      </c>
      <c r="G24" s="196">
        <v>665.57251659999986</v>
      </c>
      <c r="H24" s="196">
        <v>666.48965350000014</v>
      </c>
      <c r="I24" s="196">
        <v>629.89011879999998</v>
      </c>
      <c r="J24" s="196">
        <v>658.09551429999999</v>
      </c>
      <c r="K24" s="196">
        <v>659.61584130000074</v>
      </c>
      <c r="L24" s="209">
        <v>663.25823389999982</v>
      </c>
      <c r="M24" s="196"/>
      <c r="N24" s="196">
        <v>627.4098141999998</v>
      </c>
      <c r="O24" s="196">
        <v>666.48965350000014</v>
      </c>
      <c r="P24" s="209">
        <v>663.25823389999982</v>
      </c>
    </row>
    <row r="25" spans="3:16" ht="11.25" customHeight="1">
      <c r="C25" s="202" t="s">
        <v>381</v>
      </c>
      <c r="D25" s="192"/>
      <c r="E25" s="192"/>
      <c r="F25" s="192"/>
      <c r="G25" s="192"/>
      <c r="H25" s="192"/>
      <c r="I25" s="192"/>
      <c r="J25" s="192"/>
      <c r="K25" s="192"/>
      <c r="L25" s="206"/>
      <c r="M25" s="192"/>
      <c r="N25" s="192"/>
      <c r="O25" s="192"/>
      <c r="P25" s="206"/>
    </row>
    <row r="26" spans="3:16" ht="11.25" customHeight="1">
      <c r="C26" s="202" t="s">
        <v>416</v>
      </c>
      <c r="D26" s="192"/>
      <c r="E26" s="192"/>
      <c r="F26" s="192"/>
      <c r="G26" s="192"/>
      <c r="H26" s="192"/>
      <c r="I26" s="192"/>
      <c r="J26" s="192"/>
      <c r="K26" s="192"/>
      <c r="L26" s="206"/>
      <c r="M26" s="192"/>
      <c r="N26" s="192"/>
      <c r="O26" s="192"/>
      <c r="P26" s="206"/>
    </row>
    <row r="27" spans="3:16" ht="11.25" customHeight="1">
      <c r="C27" s="171" t="s">
        <v>417</v>
      </c>
      <c r="D27" s="192">
        <v>24.467924700000001</v>
      </c>
      <c r="E27" s="192">
        <v>23.454669599999999</v>
      </c>
      <c r="F27" s="192">
        <v>16.572890399999999</v>
      </c>
      <c r="G27" s="192">
        <v>9.7782359000000003</v>
      </c>
      <c r="H27" s="192">
        <v>25.079733000000001</v>
      </c>
      <c r="I27" s="192">
        <v>113.0251264</v>
      </c>
      <c r="J27" s="192">
        <v>103.5836055</v>
      </c>
      <c r="K27" s="192">
        <v>99.218232099999994</v>
      </c>
      <c r="L27" s="206">
        <v>86.700354200000007</v>
      </c>
      <c r="M27" s="192"/>
      <c r="N27" s="192">
        <v>24.467924700000001</v>
      </c>
      <c r="O27" s="192">
        <v>25.079733000000001</v>
      </c>
      <c r="P27" s="206">
        <v>86.700354200000007</v>
      </c>
    </row>
    <row r="28" spans="3:16" ht="11.25" customHeight="1">
      <c r="C28" s="171" t="s">
        <v>418</v>
      </c>
      <c r="D28" s="192">
        <v>26.316920100000001</v>
      </c>
      <c r="E28" s="192">
        <v>25.9710304</v>
      </c>
      <c r="F28" s="192">
        <v>25.644103900000001</v>
      </c>
      <c r="G28" s="192">
        <v>25.2853526</v>
      </c>
      <c r="H28" s="192">
        <v>24.815244700000001</v>
      </c>
      <c r="I28" s="192">
        <v>24.4654664</v>
      </c>
      <c r="J28" s="192">
        <v>24.107877500000001</v>
      </c>
      <c r="K28" s="192">
        <v>23.773220599999998</v>
      </c>
      <c r="L28" s="206">
        <v>23.372359100000001</v>
      </c>
      <c r="M28" s="192"/>
      <c r="N28" s="192">
        <v>26.316920100000001</v>
      </c>
      <c r="O28" s="192">
        <v>24.815244700000001</v>
      </c>
      <c r="P28" s="206">
        <v>23.372359100000001</v>
      </c>
    </row>
    <row r="29" spans="3:16" ht="11.25" customHeight="1">
      <c r="C29" s="187" t="s">
        <v>419</v>
      </c>
      <c r="D29" s="194">
        <v>0.45488909999999999</v>
      </c>
      <c r="E29" s="194">
        <v>0.44807390000000002</v>
      </c>
      <c r="F29" s="194">
        <v>0.46146749999999997</v>
      </c>
      <c r="G29" s="194">
        <v>0.45860190000000001</v>
      </c>
      <c r="H29" s="194">
        <v>0.45834469999999999</v>
      </c>
      <c r="I29" s="194">
        <v>0.45454660000000002</v>
      </c>
      <c r="J29" s="194">
        <v>0.4337355</v>
      </c>
      <c r="K29" s="194">
        <v>0.44204510000000002</v>
      </c>
      <c r="L29" s="208">
        <v>0.52377890000000005</v>
      </c>
      <c r="M29" s="194"/>
      <c r="N29" s="194">
        <v>0.45488909999999999</v>
      </c>
      <c r="O29" s="194">
        <v>0.45834469999999999</v>
      </c>
      <c r="P29" s="208">
        <v>0.52377890000000005</v>
      </c>
    </row>
    <row r="30" spans="3:16" s="181" customFormat="1" ht="11.25" customHeight="1">
      <c r="C30" s="197" t="s">
        <v>420</v>
      </c>
      <c r="D30" s="196">
        <v>51.239733900000004</v>
      </c>
      <c r="E30" s="196">
        <v>49.873773899999996</v>
      </c>
      <c r="F30" s="196">
        <v>42.678461799999994</v>
      </c>
      <c r="G30" s="196">
        <v>35.522190399999999</v>
      </c>
      <c r="H30" s="196">
        <v>50.353322399999996</v>
      </c>
      <c r="I30" s="196">
        <v>137.94513939999999</v>
      </c>
      <c r="J30" s="196">
        <v>128.12521850000002</v>
      </c>
      <c r="K30" s="196">
        <v>123.4334978</v>
      </c>
      <c r="L30" s="209">
        <v>110.5964922</v>
      </c>
      <c r="M30" s="196"/>
      <c r="N30" s="196">
        <v>51.239733900000004</v>
      </c>
      <c r="O30" s="196">
        <v>50.353322399999996</v>
      </c>
      <c r="P30" s="209">
        <v>110.5964922</v>
      </c>
    </row>
    <row r="31" spans="3:16" ht="11.25" customHeight="1">
      <c r="C31" s="202" t="s">
        <v>381</v>
      </c>
      <c r="D31" s="192"/>
      <c r="E31" s="192"/>
      <c r="F31" s="192"/>
      <c r="G31" s="192"/>
      <c r="H31" s="192"/>
      <c r="I31" s="192"/>
      <c r="J31" s="192"/>
      <c r="K31" s="192"/>
      <c r="L31" s="206"/>
      <c r="M31" s="192"/>
      <c r="N31" s="192"/>
      <c r="O31" s="192"/>
      <c r="P31" s="206"/>
    </row>
    <row r="32" spans="3:16" ht="11.25" customHeight="1">
      <c r="C32" s="205" t="s">
        <v>421</v>
      </c>
      <c r="D32" s="192"/>
      <c r="E32" s="192"/>
      <c r="F32" s="192"/>
      <c r="G32" s="192"/>
      <c r="H32" s="192"/>
      <c r="I32" s="192"/>
      <c r="J32" s="192"/>
      <c r="K32" s="192"/>
      <c r="L32" s="206"/>
      <c r="M32" s="192"/>
      <c r="N32" s="192"/>
      <c r="O32" s="192"/>
      <c r="P32" s="206"/>
    </row>
    <row r="33" spans="3:16" ht="11.25" customHeight="1">
      <c r="C33" s="171" t="s">
        <v>422</v>
      </c>
      <c r="D33" s="192">
        <v>0</v>
      </c>
      <c r="E33" s="192">
        <v>0</v>
      </c>
      <c r="F33" s="192">
        <v>0</v>
      </c>
      <c r="G33" s="192">
        <v>0</v>
      </c>
      <c r="H33" s="192">
        <v>0</v>
      </c>
      <c r="I33" s="192">
        <v>0</v>
      </c>
      <c r="J33" s="192">
        <v>0</v>
      </c>
      <c r="K33" s="192">
        <v>1.6573679000000001</v>
      </c>
      <c r="L33" s="206">
        <v>0.29814269999999998</v>
      </c>
      <c r="M33" s="192"/>
      <c r="N33" s="192">
        <v>0</v>
      </c>
      <c r="O33" s="192">
        <v>0</v>
      </c>
      <c r="P33" s="206">
        <v>0.29814269999999998</v>
      </c>
    </row>
    <row r="34" spans="3:16" ht="11.25" customHeight="1">
      <c r="C34" s="171" t="s">
        <v>417</v>
      </c>
      <c r="D34" s="192">
        <v>30.268598399999998</v>
      </c>
      <c r="E34" s="192">
        <v>30.0919417</v>
      </c>
      <c r="F34" s="192">
        <v>29.836435999999999</v>
      </c>
      <c r="G34" s="192">
        <v>28.807959700000001</v>
      </c>
      <c r="H34" s="192">
        <v>27.240847899999999</v>
      </c>
      <c r="I34" s="192">
        <v>33.302868199999999</v>
      </c>
      <c r="J34" s="192">
        <v>32.309077500000001</v>
      </c>
      <c r="K34" s="192">
        <v>32.680698800000002</v>
      </c>
      <c r="L34" s="206">
        <v>30.3700771</v>
      </c>
      <c r="M34" s="192"/>
      <c r="N34" s="192">
        <v>30.268598399999998</v>
      </c>
      <c r="O34" s="192">
        <v>27.240847899999999</v>
      </c>
      <c r="P34" s="206">
        <v>30.3700771</v>
      </c>
    </row>
    <row r="35" spans="3:16" ht="11.25" customHeight="1">
      <c r="C35" s="171" t="s">
        <v>423</v>
      </c>
      <c r="D35" s="192">
        <v>80.557766799999996</v>
      </c>
      <c r="E35" s="192">
        <v>82.70850999999999</v>
      </c>
      <c r="F35" s="192">
        <v>99.468008800000007</v>
      </c>
      <c r="G35" s="192">
        <v>118.80615469999999</v>
      </c>
      <c r="H35" s="192">
        <v>110.54053709999999</v>
      </c>
      <c r="I35" s="192">
        <v>60.67943009999999</v>
      </c>
      <c r="J35" s="192">
        <v>113.08124170000002</v>
      </c>
      <c r="K35" s="192">
        <v>98.935057099999995</v>
      </c>
      <c r="L35" s="206">
        <v>145.3691446</v>
      </c>
      <c r="M35" s="192"/>
      <c r="N35" s="192">
        <v>80.557766799999996</v>
      </c>
      <c r="O35" s="192">
        <v>110.54053709999999</v>
      </c>
      <c r="P35" s="206">
        <v>145.3691446</v>
      </c>
    </row>
    <row r="36" spans="3:16" ht="11.25" customHeight="1">
      <c r="C36" s="203" t="s">
        <v>424</v>
      </c>
      <c r="D36" s="194">
        <v>180.81253310000002</v>
      </c>
      <c r="E36" s="194">
        <v>203.38030620000001</v>
      </c>
      <c r="F36" s="194">
        <v>214.17630920000002</v>
      </c>
      <c r="G36" s="194">
        <v>192.65137179999999</v>
      </c>
      <c r="H36" s="194">
        <v>247.94656839999999</v>
      </c>
      <c r="I36" s="194">
        <v>287.53384</v>
      </c>
      <c r="J36" s="194">
        <v>254.81722290000008</v>
      </c>
      <c r="K36" s="194">
        <v>195.37776500000001</v>
      </c>
      <c r="L36" s="208">
        <v>176.43153329999998</v>
      </c>
      <c r="M36" s="194"/>
      <c r="N36" s="194">
        <v>180.81253310000002</v>
      </c>
      <c r="O36" s="194">
        <v>247.94656839999999</v>
      </c>
      <c r="P36" s="208">
        <v>176.43153329999998</v>
      </c>
    </row>
    <row r="37" spans="3:16" s="181" customFormat="1" ht="11.25" customHeight="1">
      <c r="C37" s="197" t="s">
        <v>425</v>
      </c>
      <c r="D37" s="196">
        <v>291.63889830000005</v>
      </c>
      <c r="E37" s="196">
        <v>316.1807579</v>
      </c>
      <c r="F37" s="196">
        <v>343.48075400000005</v>
      </c>
      <c r="G37" s="196">
        <v>340.2654862</v>
      </c>
      <c r="H37" s="196">
        <v>385.72795339999999</v>
      </c>
      <c r="I37" s="196">
        <v>381.51613829999997</v>
      </c>
      <c r="J37" s="196">
        <v>400.20754210000007</v>
      </c>
      <c r="K37" s="196">
        <v>328.65088880000002</v>
      </c>
      <c r="L37" s="209">
        <v>352.46889769999996</v>
      </c>
      <c r="M37" s="196"/>
      <c r="N37" s="196">
        <v>291.63889830000005</v>
      </c>
      <c r="O37" s="196">
        <v>385.72795339999999</v>
      </c>
      <c r="P37" s="209">
        <v>352.46889769999996</v>
      </c>
    </row>
    <row r="38" spans="3:16" ht="11.25" customHeight="1">
      <c r="C38" s="202" t="s">
        <v>381</v>
      </c>
      <c r="D38" s="194"/>
      <c r="E38" s="194"/>
      <c r="F38" s="194"/>
      <c r="G38" s="194"/>
      <c r="H38" s="194"/>
      <c r="I38" s="194"/>
      <c r="J38" s="194"/>
      <c r="K38" s="194"/>
      <c r="L38" s="208"/>
      <c r="M38" s="194"/>
      <c r="N38" s="194"/>
      <c r="O38" s="194"/>
      <c r="P38" s="208"/>
    </row>
    <row r="39" spans="3:16" s="181" customFormat="1" ht="11.25" customHeight="1">
      <c r="C39" s="197" t="s">
        <v>426</v>
      </c>
      <c r="D39" s="196">
        <v>970.28844639999988</v>
      </c>
      <c r="E39" s="196">
        <v>1020.1715062999999</v>
      </c>
      <c r="F39" s="196">
        <v>1053.9748429000001</v>
      </c>
      <c r="G39" s="196">
        <v>1041.3601931999999</v>
      </c>
      <c r="H39" s="196">
        <v>1102.5709293000002</v>
      </c>
      <c r="I39" s="196">
        <v>1149.3513965</v>
      </c>
      <c r="J39" s="196">
        <v>1186.4282748999999</v>
      </c>
      <c r="K39" s="196">
        <v>1111.7002279000008</v>
      </c>
      <c r="L39" s="209">
        <v>1126.3236238</v>
      </c>
      <c r="M39" s="196"/>
      <c r="N39" s="196">
        <v>970.28844639999988</v>
      </c>
      <c r="O39" s="196">
        <v>1102.5709293000002</v>
      </c>
      <c r="P39" s="209">
        <v>1126.3236238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3764-C325-4B80-92C3-34E96219AE57}">
  <sheetPr codeName="Sheet6">
    <tabColor rgb="FF92D050"/>
  </sheetPr>
  <dimension ref="B1:P31"/>
  <sheetViews>
    <sheetView workbookViewId="0">
      <selection activeCell="C21" sqref="C21"/>
    </sheetView>
  </sheetViews>
  <sheetFormatPr defaultColWidth="8.77734375" defaultRowHeight="13.8"/>
  <cols>
    <col min="1" max="1" width="2" style="11" customWidth="1"/>
    <col min="2" max="2" width="8.77734375" style="11"/>
    <col min="3" max="3" width="48.6640625" style="11" bestFit="1" customWidth="1"/>
    <col min="4" max="12" width="8.77734375" style="11"/>
    <col min="13" max="13" width="1.109375" style="11" customWidth="1"/>
    <col min="14" max="16384" width="8.77734375" style="11"/>
  </cols>
  <sheetData>
    <row r="1" spans="2:16">
      <c r="B1" s="11" t="s">
        <v>427</v>
      </c>
    </row>
    <row r="4" spans="2:16">
      <c r="C4" s="189" t="s">
        <v>365</v>
      </c>
      <c r="D4" s="199" t="s">
        <v>584</v>
      </c>
      <c r="E4" s="199" t="s">
        <v>585</v>
      </c>
      <c r="F4" s="199" t="s">
        <v>586</v>
      </c>
      <c r="G4" s="199" t="s">
        <v>587</v>
      </c>
      <c r="H4" s="199" t="s">
        <v>588</v>
      </c>
      <c r="I4" s="199" t="s">
        <v>589</v>
      </c>
      <c r="J4" s="199" t="s">
        <v>590</v>
      </c>
      <c r="K4" s="199" t="s">
        <v>591</v>
      </c>
      <c r="L4" s="199" t="s">
        <v>592</v>
      </c>
      <c r="M4" s="200"/>
      <c r="N4" s="199">
        <v>2023</v>
      </c>
      <c r="O4" s="199">
        <v>2024</v>
      </c>
      <c r="P4" s="252">
        <v>2025</v>
      </c>
    </row>
    <row r="5" spans="2:16" s="181" customFormat="1" ht="11.25" customHeight="1">
      <c r="C5" s="211" t="s">
        <v>428</v>
      </c>
      <c r="D5" s="223" t="s">
        <v>381</v>
      </c>
      <c r="E5" s="196"/>
      <c r="F5" s="196"/>
      <c r="G5" s="196"/>
      <c r="H5" s="196"/>
      <c r="I5" s="196"/>
      <c r="J5" s="196"/>
      <c r="K5" s="196"/>
      <c r="L5" s="209"/>
      <c r="M5" s="196"/>
      <c r="N5" s="196"/>
      <c r="O5" s="196"/>
      <c r="P5" s="209"/>
    </row>
    <row r="6" spans="2:16" ht="11.25" customHeight="1">
      <c r="C6" s="212" t="s">
        <v>362</v>
      </c>
      <c r="D6" s="192">
        <v>-44.658949637637427</v>
      </c>
      <c r="E6" s="192">
        <v>7.0734828210360305</v>
      </c>
      <c r="F6" s="192">
        <v>16.5658762315906</v>
      </c>
      <c r="G6" s="192">
        <v>-0.2368354834384136</v>
      </c>
      <c r="H6" s="192">
        <v>-5.0305541587107179</v>
      </c>
      <c r="I6" s="192">
        <v>-14.548542578820117</v>
      </c>
      <c r="J6" s="192">
        <v>25.595197346010217</v>
      </c>
      <c r="K6" s="192">
        <v>6.9314517686015371</v>
      </c>
      <c r="L6" s="206">
        <v>10.375843683447126</v>
      </c>
      <c r="M6" s="192"/>
      <c r="N6" s="192">
        <v>-110.85814041562695</v>
      </c>
      <c r="O6" s="192">
        <v>18.371969410477497</v>
      </c>
      <c r="P6" s="206">
        <v>28.353950219238762</v>
      </c>
    </row>
    <row r="7" spans="2:16" ht="11.25" customHeight="1">
      <c r="C7" s="212" t="s">
        <v>429</v>
      </c>
      <c r="D7" s="192">
        <v>36.055845315483076</v>
      </c>
      <c r="E7" s="192">
        <v>21.190355888646454</v>
      </c>
      <c r="F7" s="192">
        <v>18.639930552431256</v>
      </c>
      <c r="G7" s="192">
        <v>11.893417401653462</v>
      </c>
      <c r="H7" s="192">
        <v>17.733945642000535</v>
      </c>
      <c r="I7" s="192">
        <v>22.152791798423959</v>
      </c>
      <c r="J7" s="192">
        <v>12.73543263766541</v>
      </c>
      <c r="K7" s="192">
        <v>5.5693200780702083</v>
      </c>
      <c r="L7" s="206">
        <v>13.592818782857179</v>
      </c>
      <c r="M7" s="192"/>
      <c r="N7" s="192">
        <v>122.28660073168567</v>
      </c>
      <c r="O7" s="192">
        <v>69.457649484731704</v>
      </c>
      <c r="P7" s="206">
        <v>54.050363297016752</v>
      </c>
    </row>
    <row r="8" spans="2:16" ht="11.25" customHeight="1">
      <c r="C8" s="212" t="s">
        <v>430</v>
      </c>
      <c r="D8" s="192">
        <v>-0.84552036358778304</v>
      </c>
      <c r="E8" s="192">
        <v>-1.5271986856271103</v>
      </c>
      <c r="F8" s="192">
        <v>-0.76218989470849641</v>
      </c>
      <c r="G8" s="192">
        <v>-0.68319783900959119</v>
      </c>
      <c r="H8" s="192">
        <v>-0.75676490093438864</v>
      </c>
      <c r="I8" s="192">
        <v>-2.3090583212916997</v>
      </c>
      <c r="J8" s="192">
        <v>-1.731166822490912</v>
      </c>
      <c r="K8" s="192">
        <v>-1.7252872960842149</v>
      </c>
      <c r="L8" s="206">
        <v>-1.6101396624951156</v>
      </c>
      <c r="M8" s="192"/>
      <c r="N8" s="192">
        <v>-4.7942745451485589</v>
      </c>
      <c r="O8" s="192">
        <v>-3.7293513202795863</v>
      </c>
      <c r="P8" s="206">
        <v>-7.3756521023619426</v>
      </c>
    </row>
    <row r="9" spans="2:16" ht="11.25" customHeight="1">
      <c r="C9" s="212" t="s">
        <v>431</v>
      </c>
      <c r="D9" s="192">
        <v>3.6430585681079535</v>
      </c>
      <c r="E9" s="192">
        <v>1.4662663052964369</v>
      </c>
      <c r="F9" s="192">
        <v>0.6230978432731642</v>
      </c>
      <c r="G9" s="192">
        <v>0.3718325779309557</v>
      </c>
      <c r="H9" s="192">
        <v>1.4880881353480724</v>
      </c>
      <c r="I9" s="192">
        <v>0.82410010960358704</v>
      </c>
      <c r="J9" s="192">
        <v>-2.3928639635355875</v>
      </c>
      <c r="K9" s="192">
        <v>-2.3975902485427549</v>
      </c>
      <c r="L9" s="206">
        <v>-1.8350785506574456</v>
      </c>
      <c r="M9" s="192"/>
      <c r="N9" s="192">
        <v>8.9732761405978376</v>
      </c>
      <c r="O9" s="192">
        <v>3.9492848618486289</v>
      </c>
      <c r="P9" s="206">
        <v>-5.8014326531322</v>
      </c>
    </row>
    <row r="10" spans="2:16" ht="11.25" customHeight="1">
      <c r="C10" s="212" t="s">
        <v>432</v>
      </c>
      <c r="D10" s="192">
        <v>1.23793994499542</v>
      </c>
      <c r="E10" s="192">
        <v>1.4712354360942508</v>
      </c>
      <c r="F10" s="192">
        <v>2.3464965520171543</v>
      </c>
      <c r="G10" s="192">
        <v>1.7967426993350997</v>
      </c>
      <c r="H10" s="192">
        <v>1.9359322730427655</v>
      </c>
      <c r="I10" s="192">
        <v>0.60110143336665478</v>
      </c>
      <c r="J10" s="192">
        <v>0.54570433932687679</v>
      </c>
      <c r="K10" s="192">
        <v>0.2771149223293613</v>
      </c>
      <c r="L10" s="206">
        <v>0.68793583596803176</v>
      </c>
      <c r="M10" s="192"/>
      <c r="N10" s="192">
        <v>2.6060269561615117</v>
      </c>
      <c r="O10" s="192">
        <v>7.5504069604892701</v>
      </c>
      <c r="P10" s="206">
        <v>2.1118565309909245</v>
      </c>
    </row>
    <row r="11" spans="2:16" ht="11.25" customHeight="1">
      <c r="C11" s="212" t="s">
        <v>433</v>
      </c>
      <c r="D11" s="192">
        <v>5.3509036498977443</v>
      </c>
      <c r="E11" s="192">
        <v>-1.076329219544766</v>
      </c>
      <c r="F11" s="192">
        <v>-0.79679954213583792</v>
      </c>
      <c r="G11" s="192">
        <v>-0.81606870151248201</v>
      </c>
      <c r="H11" s="192">
        <v>-0.82974249358041119</v>
      </c>
      <c r="I11" s="192">
        <v>-1.5227176590055895</v>
      </c>
      <c r="J11" s="192">
        <v>-0.87200164860306706</v>
      </c>
      <c r="K11" s="192">
        <v>-0.84739479823209063</v>
      </c>
      <c r="L11" s="206">
        <v>-0.56460272312197513</v>
      </c>
      <c r="M11" s="192"/>
      <c r="N11" s="192">
        <v>3.1592834034077382</v>
      </c>
      <c r="O11" s="192">
        <v>-3.5189399567734974</v>
      </c>
      <c r="P11" s="206">
        <v>-3.8067168289627222</v>
      </c>
    </row>
    <row r="12" spans="2:16" s="181" customFormat="1" ht="11.25" customHeight="1">
      <c r="C12" s="213" t="s">
        <v>434</v>
      </c>
      <c r="D12" s="196">
        <v>0.78327747725898345</v>
      </c>
      <c r="E12" s="196">
        <v>28.597812545901295</v>
      </c>
      <c r="F12" s="196">
        <v>36.616411742467847</v>
      </c>
      <c r="G12" s="196">
        <v>12.325890654959032</v>
      </c>
      <c r="H12" s="196">
        <v>14.540904497165855</v>
      </c>
      <c r="I12" s="196">
        <v>5.1976747822767946</v>
      </c>
      <c r="J12" s="196">
        <v>33.880301888372934</v>
      </c>
      <c r="K12" s="196">
        <v>7.8076144261420461</v>
      </c>
      <c r="L12" s="209">
        <v>20.646777365997799</v>
      </c>
      <c r="M12" s="196"/>
      <c r="N12" s="196">
        <v>21.372772271077245</v>
      </c>
      <c r="O12" s="196">
        <v>92.081019440494003</v>
      </c>
      <c r="P12" s="209">
        <v>67.532368462789577</v>
      </c>
    </row>
    <row r="13" spans="2:16" ht="11.25" customHeight="1">
      <c r="C13" s="212" t="s">
        <v>435</v>
      </c>
      <c r="D13" s="194">
        <v>70.630364364241515</v>
      </c>
      <c r="E13" s="194">
        <v>36.586824052332894</v>
      </c>
      <c r="F13" s="194">
        <v>56.660048333311934</v>
      </c>
      <c r="G13" s="194">
        <v>-108.47047369896066</v>
      </c>
      <c r="H13" s="194">
        <v>28.092229805959001</v>
      </c>
      <c r="I13" s="194">
        <v>-114.79457554981296</v>
      </c>
      <c r="J13" s="194">
        <v>0.27705437108851783</v>
      </c>
      <c r="K13" s="194">
        <v>-23.942683600479668</v>
      </c>
      <c r="L13" s="208">
        <v>68.119731779806258</v>
      </c>
      <c r="M13" s="192"/>
      <c r="N13" s="194">
        <v>105.45727120980359</v>
      </c>
      <c r="O13" s="194">
        <v>12.868628492643168</v>
      </c>
      <c r="P13" s="208">
        <v>-70.340472999397861</v>
      </c>
    </row>
    <row r="14" spans="2:16" s="181" customFormat="1" ht="11.25" customHeight="1">
      <c r="C14" s="215" t="s">
        <v>436</v>
      </c>
      <c r="D14" s="196">
        <v>71.413641841500493</v>
      </c>
      <c r="E14" s="196">
        <v>65.184636598234192</v>
      </c>
      <c r="F14" s="196">
        <v>93.276460075779781</v>
      </c>
      <c r="G14" s="196">
        <v>-96.144583044001621</v>
      </c>
      <c r="H14" s="196">
        <v>42.633134303124855</v>
      </c>
      <c r="I14" s="196">
        <v>-109.59690076753617</v>
      </c>
      <c r="J14" s="196">
        <v>34.157356259461451</v>
      </c>
      <c r="K14" s="196">
        <v>-16.135069174337623</v>
      </c>
      <c r="L14" s="209">
        <v>88.766509145804065</v>
      </c>
      <c r="M14" s="196"/>
      <c r="N14" s="196">
        <v>126.83004348088085</v>
      </c>
      <c r="O14" s="196">
        <v>104.94964793313717</v>
      </c>
      <c r="P14" s="209">
        <v>-2.8081045366082833</v>
      </c>
    </row>
    <row r="15" spans="2:16" ht="11.25" customHeight="1">
      <c r="C15" s="211" t="s">
        <v>381</v>
      </c>
      <c r="D15" s="192"/>
      <c r="E15" s="192"/>
      <c r="F15" s="192"/>
      <c r="G15" s="192"/>
      <c r="H15" s="192"/>
      <c r="I15" s="192"/>
      <c r="J15" s="192"/>
      <c r="K15" s="192"/>
      <c r="L15" s="206"/>
      <c r="M15" s="192"/>
      <c r="N15" s="192"/>
      <c r="O15" s="192"/>
      <c r="P15" s="206"/>
    </row>
    <row r="16" spans="2:16" ht="11.25" customHeight="1">
      <c r="C16" s="216" t="s">
        <v>437</v>
      </c>
      <c r="D16" s="192"/>
      <c r="E16" s="192"/>
      <c r="F16" s="192"/>
      <c r="G16" s="192"/>
      <c r="H16" s="192"/>
      <c r="I16" s="192"/>
      <c r="J16" s="192"/>
      <c r="K16" s="192"/>
      <c r="L16" s="206"/>
      <c r="M16" s="192"/>
      <c r="N16" s="192"/>
      <c r="O16" s="192"/>
      <c r="P16" s="206"/>
    </row>
    <row r="17" spans="3:16" ht="11.25" customHeight="1">
      <c r="C17" s="212" t="s">
        <v>438</v>
      </c>
      <c r="D17" s="192">
        <v>-2.8154205364162963</v>
      </c>
      <c r="E17" s="192">
        <v>-1.1285817414146859</v>
      </c>
      <c r="F17" s="192">
        <v>-0.47224665309384001</v>
      </c>
      <c r="G17" s="192">
        <v>-1.937561533052484</v>
      </c>
      <c r="H17" s="192">
        <v>-2.5105957796540026</v>
      </c>
      <c r="I17" s="192">
        <v>-3.2306570289115539</v>
      </c>
      <c r="J17" s="192">
        <v>-1.1361643762665148</v>
      </c>
      <c r="K17" s="192">
        <v>-1.4938814005714003</v>
      </c>
      <c r="L17" s="206">
        <v>-1.2764603660576705</v>
      </c>
      <c r="M17" s="192"/>
      <c r="N17" s="192">
        <v>-7.6717031039362462</v>
      </c>
      <c r="O17" s="192">
        <v>-6.0489857072150128</v>
      </c>
      <c r="P17" s="206">
        <v>-7.1371631718071393</v>
      </c>
    </row>
    <row r="18" spans="3:16" ht="11.25" customHeight="1">
      <c r="C18" s="212" t="s">
        <v>439</v>
      </c>
      <c r="D18" s="194">
        <v>-3.6057700192798637E-11</v>
      </c>
      <c r="E18" s="194">
        <v>0</v>
      </c>
      <c r="F18" s="194">
        <v>-2.2000000000000002</v>
      </c>
      <c r="G18" s="194">
        <v>0</v>
      </c>
      <c r="H18" s="194">
        <v>1.5051728608418722E-2</v>
      </c>
      <c r="I18" s="194">
        <v>-8.5849993483380474E-2</v>
      </c>
      <c r="J18" s="194">
        <v>-13.801064433115618</v>
      </c>
      <c r="K18" s="194">
        <v>4.3354147307369858E-3</v>
      </c>
      <c r="L18" s="208">
        <v>-2.7430434713939206E-2</v>
      </c>
      <c r="M18" s="192"/>
      <c r="N18" s="194">
        <v>-2.3129724702102603E-8</v>
      </c>
      <c r="O18" s="194">
        <v>-2.1738210863271852</v>
      </c>
      <c r="P18" s="208">
        <v>-13.910009446582201</v>
      </c>
    </row>
    <row r="19" spans="3:16" s="181" customFormat="1" ht="11.25" customHeight="1">
      <c r="C19" s="215" t="s">
        <v>440</v>
      </c>
      <c r="D19" s="196">
        <v>-2.8136001103161492</v>
      </c>
      <c r="E19" s="196">
        <v>-1.1285817414146859</v>
      </c>
      <c r="F19" s="196">
        <v>-2.6722466530938402</v>
      </c>
      <c r="G19" s="196">
        <v>-1.937561533052484</v>
      </c>
      <c r="H19" s="196">
        <v>-2.495544051045584</v>
      </c>
      <c r="I19" s="196">
        <v>-3.3165070223949344</v>
      </c>
      <c r="J19" s="196">
        <v>-14.937228809382134</v>
      </c>
      <c r="K19" s="196">
        <v>-1.4895459858406632</v>
      </c>
      <c r="L19" s="209">
        <v>-1.3038908007716097</v>
      </c>
      <c r="M19" s="196"/>
      <c r="N19" s="196">
        <v>-7.589562082405874</v>
      </c>
      <c r="O19" s="196">
        <v>-8.2228067935421976</v>
      </c>
      <c r="P19" s="209">
        <v>-21.04717261838934</v>
      </c>
    </row>
    <row r="20" spans="3:16" ht="11.25" customHeight="1">
      <c r="C20" s="217" t="s">
        <v>381</v>
      </c>
      <c r="D20" s="192"/>
      <c r="E20" s="192"/>
      <c r="F20" s="192"/>
      <c r="G20" s="192"/>
      <c r="H20" s="192"/>
      <c r="I20" s="192"/>
      <c r="J20" s="192"/>
      <c r="K20" s="192"/>
      <c r="L20" s="206"/>
      <c r="M20" s="192"/>
      <c r="N20" s="192"/>
      <c r="O20" s="192"/>
      <c r="P20" s="206"/>
    </row>
    <row r="21" spans="3:16" ht="11.25" customHeight="1">
      <c r="C21" s="211" t="s">
        <v>441</v>
      </c>
      <c r="D21" s="192"/>
      <c r="E21" s="192"/>
      <c r="F21" s="192"/>
      <c r="G21" s="192"/>
      <c r="H21" s="192"/>
      <c r="I21" s="192"/>
      <c r="J21" s="192"/>
      <c r="K21" s="192"/>
      <c r="L21" s="206"/>
      <c r="M21" s="192"/>
      <c r="N21" s="192"/>
      <c r="O21" s="192"/>
      <c r="P21" s="206"/>
    </row>
    <row r="22" spans="3:16" ht="11.25" customHeight="1">
      <c r="C22" s="220" t="s">
        <v>442</v>
      </c>
      <c r="D22" s="192">
        <v>0</v>
      </c>
      <c r="E22" s="192">
        <v>-6.4119999999999996E-2</v>
      </c>
      <c r="F22" s="192">
        <v>0</v>
      </c>
      <c r="G22" s="192">
        <v>0</v>
      </c>
      <c r="H22" s="192">
        <v>0</v>
      </c>
      <c r="I22" s="192">
        <v>0</v>
      </c>
      <c r="J22" s="192">
        <v>-9.1759369999999993E-2</v>
      </c>
      <c r="K22" s="192">
        <v>0</v>
      </c>
      <c r="L22" s="206">
        <v>0</v>
      </c>
      <c r="M22" s="192"/>
      <c r="N22" s="192">
        <v>0</v>
      </c>
      <c r="O22" s="192">
        <v>-6.4119999999999996E-2</v>
      </c>
      <c r="P22" s="206">
        <v>-9.1759369999999993E-2</v>
      </c>
    </row>
    <row r="23" spans="3:16" ht="11.25" customHeight="1">
      <c r="C23" s="220" t="s">
        <v>443</v>
      </c>
      <c r="D23" s="192">
        <v>0</v>
      </c>
      <c r="E23" s="192">
        <v>0</v>
      </c>
      <c r="F23" s="192">
        <v>0</v>
      </c>
      <c r="G23" s="192">
        <v>0</v>
      </c>
      <c r="H23" s="192">
        <v>0</v>
      </c>
      <c r="I23" s="192">
        <v>0</v>
      </c>
      <c r="J23" s="192">
        <v>0</v>
      </c>
      <c r="K23" s="192">
        <v>1.1919999999999999</v>
      </c>
      <c r="L23" s="206">
        <v>0</v>
      </c>
      <c r="M23" s="192"/>
      <c r="N23" s="192">
        <v>0</v>
      </c>
      <c r="O23" s="192">
        <v>0</v>
      </c>
      <c r="P23" s="206">
        <v>1.1919999999999999</v>
      </c>
    </row>
    <row r="24" spans="3:16" ht="11.25" customHeight="1">
      <c r="C24" s="220" t="s">
        <v>444</v>
      </c>
      <c r="D24" s="192">
        <v>0</v>
      </c>
      <c r="E24" s="192">
        <v>0</v>
      </c>
      <c r="F24" s="192">
        <v>0</v>
      </c>
      <c r="G24" s="192">
        <v>0</v>
      </c>
      <c r="H24" s="192">
        <v>0</v>
      </c>
      <c r="I24" s="192">
        <v>0</v>
      </c>
      <c r="J24" s="192">
        <v>0</v>
      </c>
      <c r="K24" s="192">
        <v>1.6700359866999999</v>
      </c>
      <c r="L24" s="206">
        <v>-1.3612477015649498</v>
      </c>
      <c r="M24" s="192"/>
      <c r="N24" s="192">
        <v>0</v>
      </c>
      <c r="O24" s="192">
        <v>0</v>
      </c>
      <c r="P24" s="206">
        <v>0.30878828513505013</v>
      </c>
    </row>
    <row r="25" spans="3:16" ht="11.25" customHeight="1">
      <c r="C25" s="212" t="s">
        <v>445</v>
      </c>
      <c r="D25" s="194">
        <v>-7.2674865498778933</v>
      </c>
      <c r="E25" s="194">
        <v>-6.8351478687154739</v>
      </c>
      <c r="F25" s="194">
        <v>-7.3946520762537746</v>
      </c>
      <c r="G25" s="194">
        <v>-7.1316292782006565</v>
      </c>
      <c r="H25" s="194">
        <v>-7.7392883296142632</v>
      </c>
      <c r="I25" s="194">
        <v>-7.2355905110926111</v>
      </c>
      <c r="J25" s="194">
        <v>-6.5915131238459761</v>
      </c>
      <c r="K25" s="194">
        <v>-6.7928623125042433</v>
      </c>
      <c r="L25" s="208">
        <v>-6.7176734534651077</v>
      </c>
      <c r="M25" s="192"/>
      <c r="N25" s="194">
        <v>-28.271364356200223</v>
      </c>
      <c r="O25" s="194">
        <v>-29.100717552784168</v>
      </c>
      <c r="P25" s="208">
        <v>-27.337639400907939</v>
      </c>
    </row>
    <row r="26" spans="3:16" s="181" customFormat="1" ht="11.25" customHeight="1">
      <c r="C26" s="215" t="s">
        <v>446</v>
      </c>
      <c r="D26" s="196">
        <v>-7.2674865498778933</v>
      </c>
      <c r="E26" s="196">
        <v>-6.8992678687154738</v>
      </c>
      <c r="F26" s="196">
        <v>-7.3946520762537746</v>
      </c>
      <c r="G26" s="196">
        <v>-7.1316292782006565</v>
      </c>
      <c r="H26" s="196">
        <v>-7.7392883296142632</v>
      </c>
      <c r="I26" s="196">
        <v>-7.2355905110926111</v>
      </c>
      <c r="J26" s="196">
        <v>-6.6832724938459762</v>
      </c>
      <c r="K26" s="196">
        <v>-3.9308263258042437</v>
      </c>
      <c r="L26" s="209">
        <v>-8.0789211550300575</v>
      </c>
      <c r="M26" s="196"/>
      <c r="N26" s="196">
        <v>-28.271364356200223</v>
      </c>
      <c r="O26" s="196">
        <v>-29.164837552784167</v>
      </c>
      <c r="P26" s="209">
        <v>-25.928610485772889</v>
      </c>
    </row>
    <row r="27" spans="3:16" ht="11.25" customHeight="1">
      <c r="C27" s="218" t="s">
        <v>381</v>
      </c>
      <c r="D27" s="192"/>
      <c r="E27" s="192"/>
      <c r="F27" s="192"/>
      <c r="G27" s="192"/>
      <c r="H27" s="192"/>
      <c r="I27" s="192"/>
      <c r="J27" s="192"/>
      <c r="K27" s="192"/>
      <c r="L27" s="206"/>
      <c r="M27" s="192"/>
      <c r="N27" s="192"/>
      <c r="O27" s="192"/>
      <c r="P27" s="206"/>
    </row>
    <row r="28" spans="3:16" ht="11.25" customHeight="1">
      <c r="C28" s="214" t="s">
        <v>374</v>
      </c>
      <c r="D28" s="192">
        <v>61.332555181306454</v>
      </c>
      <c r="E28" s="192">
        <v>57.156786988104024</v>
      </c>
      <c r="F28" s="192">
        <v>83.209561346432167</v>
      </c>
      <c r="G28" s="192">
        <v>-105.21377385525477</v>
      </c>
      <c r="H28" s="192">
        <v>32.398301922465009</v>
      </c>
      <c r="I28" s="192">
        <v>-120.14899830102371</v>
      </c>
      <c r="J28" s="192">
        <v>12.536854956233341</v>
      </c>
      <c r="K28" s="192">
        <v>-21.555441485982531</v>
      </c>
      <c r="L28" s="206">
        <v>79.383697190002394</v>
      </c>
      <c r="M28" s="192"/>
      <c r="N28" s="192">
        <v>90.969117042274746</v>
      </c>
      <c r="O28" s="192">
        <v>67.562003586810803</v>
      </c>
      <c r="P28" s="206">
        <v>-49.783887640770516</v>
      </c>
    </row>
    <row r="29" spans="3:16" ht="11.25" customHeight="1">
      <c r="C29" s="222" t="s">
        <v>447</v>
      </c>
      <c r="D29" s="192">
        <v>170.61119648747282</v>
      </c>
      <c r="E29" s="192">
        <v>222.4504853744989</v>
      </c>
      <c r="F29" s="192">
        <v>278.17644153458508</v>
      </c>
      <c r="G29" s="192">
        <v>350.38264151615812</v>
      </c>
      <c r="H29" s="192">
        <v>261.45520730966598</v>
      </c>
      <c r="I29" s="192">
        <v>296.90134051630298</v>
      </c>
      <c r="J29" s="192">
        <v>175.48270826964412</v>
      </c>
      <c r="K29" s="192">
        <v>187.63299421531107</v>
      </c>
      <c r="L29" s="206">
        <v>160.89915397362014</v>
      </c>
      <c r="M29" s="192"/>
      <c r="N29" s="192">
        <v>135.90206671032703</v>
      </c>
      <c r="O29" s="192">
        <v>222.4504853744989</v>
      </c>
      <c r="P29" s="206">
        <v>296.90134051630298</v>
      </c>
    </row>
    <row r="30" spans="3:16" ht="11.25" customHeight="1">
      <c r="C30" s="221" t="s">
        <v>448</v>
      </c>
      <c r="D30" s="194">
        <v>-9.4932662942803976</v>
      </c>
      <c r="E30" s="194">
        <v>-1.4308308280179012</v>
      </c>
      <c r="F30" s="194">
        <v>-11.029314751217759</v>
      </c>
      <c r="G30" s="194">
        <v>16.301165850057</v>
      </c>
      <c r="H30" s="194">
        <v>3.0478312841719797</v>
      </c>
      <c r="I30" s="194">
        <v>-1.2696339456351879</v>
      </c>
      <c r="J30" s="194">
        <v>-0.38656901056634729</v>
      </c>
      <c r="K30" s="194">
        <v>-5.1783987557083968</v>
      </c>
      <c r="L30" s="208">
        <v>-4.975173873619374</v>
      </c>
      <c r="M30" s="192"/>
      <c r="N30" s="194">
        <v>-4.4206983780422098</v>
      </c>
      <c r="O30" s="194">
        <v>6.8888515549933143</v>
      </c>
      <c r="P30" s="208">
        <v>-11.809775585529305</v>
      </c>
    </row>
    <row r="31" spans="3:16" s="181" customFormat="1" ht="11.25" customHeight="1">
      <c r="C31" s="219" t="s">
        <v>449</v>
      </c>
      <c r="D31" s="196">
        <v>222.45048537449887</v>
      </c>
      <c r="E31" s="196">
        <v>278.17644153458502</v>
      </c>
      <c r="F31" s="196">
        <v>350.35668812979947</v>
      </c>
      <c r="G31" s="196">
        <v>261.47003351096032</v>
      </c>
      <c r="H31" s="196">
        <v>296.90134051630298</v>
      </c>
      <c r="I31" s="196">
        <v>175.48270826964409</v>
      </c>
      <c r="J31" s="196">
        <v>187.6329942153111</v>
      </c>
      <c r="K31" s="196">
        <v>160.89915397362014</v>
      </c>
      <c r="L31" s="209">
        <v>235.30767729000314</v>
      </c>
      <c r="M31" s="196"/>
      <c r="N31" s="196">
        <v>222.45048537455958</v>
      </c>
      <c r="O31" s="196">
        <v>296.90134051630304</v>
      </c>
      <c r="P31" s="209">
        <v>235.30767729000317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D7A0C-4FE5-409B-A1E8-E5307AFA6F78}">
  <sheetPr codeName="Sheet7"/>
  <dimension ref="B1:D52"/>
  <sheetViews>
    <sheetView topLeftCell="A2" zoomScaleNormal="100" workbookViewId="0">
      <selection activeCell="D2" sqref="D2"/>
    </sheetView>
  </sheetViews>
  <sheetFormatPr defaultColWidth="8.77734375" defaultRowHeight="13.8"/>
  <cols>
    <col min="1" max="1" width="2" style="12" customWidth="1"/>
    <col min="2" max="2" width="36.21875" style="12" customWidth="1"/>
    <col min="3" max="4" width="49.44140625" style="12" customWidth="1"/>
    <col min="5" max="16384" width="8.77734375" style="12"/>
  </cols>
  <sheetData>
    <row r="1" spans="2:2">
      <c r="B1" s="12" t="s">
        <v>450</v>
      </c>
    </row>
    <row r="3" spans="2:2" ht="21.6">
      <c r="B3" s="258" t="s">
        <v>451</v>
      </c>
    </row>
    <row r="4" spans="2:2">
      <c r="B4" s="14" t="s">
        <v>452</v>
      </c>
    </row>
    <row r="5" spans="2:2">
      <c r="B5" s="13"/>
    </row>
    <row r="6" spans="2:2">
      <c r="B6" s="13"/>
    </row>
    <row r="7" spans="2:2">
      <c r="B7" s="13"/>
    </row>
    <row r="8" spans="2:2">
      <c r="B8" s="13"/>
    </row>
    <row r="9" spans="2:2">
      <c r="B9" s="13"/>
    </row>
    <row r="10" spans="2:2">
      <c r="B10" s="13"/>
    </row>
    <row r="11" spans="2:2">
      <c r="B11" s="13"/>
    </row>
    <row r="12" spans="2:2">
      <c r="B12" s="13"/>
    </row>
    <row r="13" spans="2:2">
      <c r="B13" s="13"/>
    </row>
    <row r="14" spans="2:2">
      <c r="B14" s="13"/>
    </row>
    <row r="15" spans="2:2">
      <c r="B15" s="14" t="s">
        <v>453</v>
      </c>
    </row>
    <row r="21" spans="2:4">
      <c r="B21" s="15" t="s">
        <v>454</v>
      </c>
    </row>
    <row r="22" spans="2:4">
      <c r="B22" s="233" t="s">
        <v>455</v>
      </c>
      <c r="C22" s="233" t="s">
        <v>456</v>
      </c>
      <c r="D22" s="233" t="s">
        <v>457</v>
      </c>
    </row>
    <row r="23" spans="2:4" ht="43.2">
      <c r="B23" s="234" t="s">
        <v>361</v>
      </c>
      <c r="C23" s="234" t="s">
        <v>460</v>
      </c>
      <c r="D23" s="234" t="s">
        <v>461</v>
      </c>
    </row>
    <row r="24" spans="2:4" ht="43.2">
      <c r="B24" s="234" t="s">
        <v>373</v>
      </c>
      <c r="C24" s="234" t="s">
        <v>458</v>
      </c>
      <c r="D24" s="234" t="s">
        <v>459</v>
      </c>
    </row>
    <row r="25" spans="2:4" ht="36">
      <c r="B25" s="236" t="s">
        <v>371</v>
      </c>
      <c r="C25" s="236" t="s">
        <v>462</v>
      </c>
      <c r="D25" s="236" t="s">
        <v>463</v>
      </c>
    </row>
    <row r="26" spans="2:4" ht="43.2">
      <c r="B26" s="234" t="s">
        <v>372</v>
      </c>
      <c r="C26" s="234" t="s">
        <v>464</v>
      </c>
      <c r="D26" s="234" t="s">
        <v>465</v>
      </c>
    </row>
    <row r="27" spans="2:4" ht="72">
      <c r="B27" s="234" t="s">
        <v>466</v>
      </c>
      <c r="C27" s="234" t="s">
        <v>467</v>
      </c>
      <c r="D27" s="234" t="s">
        <v>468</v>
      </c>
    </row>
    <row r="28" spans="2:4" ht="14.4">
      <c r="B28" s="234" t="s">
        <v>469</v>
      </c>
      <c r="C28" s="234" t="s">
        <v>470</v>
      </c>
      <c r="D28" s="234" t="s">
        <v>471</v>
      </c>
    </row>
    <row r="29" spans="2:4" ht="28.8">
      <c r="B29" s="234" t="s">
        <v>359</v>
      </c>
      <c r="C29" s="234" t="s">
        <v>472</v>
      </c>
      <c r="D29" s="234" t="s">
        <v>473</v>
      </c>
    </row>
    <row r="30" spans="2:4" ht="28.8">
      <c r="B30" s="234" t="s">
        <v>580</v>
      </c>
      <c r="C30" s="234" t="s">
        <v>581</v>
      </c>
      <c r="D30" s="234" t="s">
        <v>582</v>
      </c>
    </row>
    <row r="31" spans="2:4" ht="28.8">
      <c r="B31" s="234" t="s">
        <v>370</v>
      </c>
      <c r="C31" s="234" t="s">
        <v>474</v>
      </c>
      <c r="D31" s="234" t="s">
        <v>475</v>
      </c>
    </row>
    <row r="32" spans="2:4" ht="28.8">
      <c r="B32" s="234" t="s">
        <v>367</v>
      </c>
      <c r="C32" s="234" t="s">
        <v>476</v>
      </c>
      <c r="D32" s="234" t="s">
        <v>477</v>
      </c>
    </row>
    <row r="33" spans="2:4" ht="28.8">
      <c r="B33" s="234" t="s">
        <v>368</v>
      </c>
      <c r="C33" s="234" t="s">
        <v>478</v>
      </c>
      <c r="D33" s="234" t="s">
        <v>479</v>
      </c>
    </row>
    <row r="34" spans="2:4" ht="43.2">
      <c r="B34" s="234" t="s">
        <v>480</v>
      </c>
      <c r="C34" s="234" t="s">
        <v>481</v>
      </c>
      <c r="D34" s="234" t="s">
        <v>482</v>
      </c>
    </row>
    <row r="35" spans="2:4" ht="129.6">
      <c r="B35" s="234" t="s">
        <v>483</v>
      </c>
      <c r="C35" s="234" t="s">
        <v>484</v>
      </c>
      <c r="D35" s="234" t="s">
        <v>485</v>
      </c>
    </row>
    <row r="36" spans="2:4" ht="28.8">
      <c r="B36" s="234" t="s">
        <v>486</v>
      </c>
      <c r="C36" s="234" t="s">
        <v>487</v>
      </c>
      <c r="D36" s="234" t="s">
        <v>488</v>
      </c>
    </row>
    <row r="37" spans="2:4" ht="72">
      <c r="B37" s="234" t="s">
        <v>489</v>
      </c>
      <c r="C37" s="234" t="s">
        <v>490</v>
      </c>
      <c r="D37" s="234" t="s">
        <v>491</v>
      </c>
    </row>
    <row r="38" spans="2:4" ht="14.4">
      <c r="B38" s="234" t="s">
        <v>375</v>
      </c>
      <c r="C38" s="234" t="s">
        <v>492</v>
      </c>
      <c r="D38" s="234" t="s">
        <v>493</v>
      </c>
    </row>
    <row r="39" spans="2:4" ht="14.4">
      <c r="B39" s="234" t="s">
        <v>494</v>
      </c>
      <c r="C39" s="234" t="s">
        <v>495</v>
      </c>
      <c r="D39" s="234" t="s">
        <v>496</v>
      </c>
    </row>
    <row r="40" spans="2:4" ht="57.6">
      <c r="B40" s="234" t="s">
        <v>363</v>
      </c>
      <c r="C40" s="234" t="s">
        <v>497</v>
      </c>
      <c r="D40" s="234" t="s">
        <v>498</v>
      </c>
    </row>
    <row r="41" spans="2:4" ht="28.8">
      <c r="B41" s="234" t="s">
        <v>499</v>
      </c>
      <c r="C41" s="234" t="s">
        <v>500</v>
      </c>
      <c r="D41" s="234" t="s">
        <v>501</v>
      </c>
    </row>
    <row r="42" spans="2:4" ht="14.4">
      <c r="B42" s="234" t="s">
        <v>502</v>
      </c>
      <c r="C42" s="234" t="s">
        <v>503</v>
      </c>
      <c r="D42" s="234" t="s">
        <v>504</v>
      </c>
    </row>
    <row r="43" spans="2:4" ht="28.8">
      <c r="B43" s="234" t="s">
        <v>505</v>
      </c>
      <c r="C43" s="234" t="s">
        <v>506</v>
      </c>
      <c r="D43" s="234" t="s">
        <v>507</v>
      </c>
    </row>
    <row r="44" spans="2:4" ht="57.6">
      <c r="B44" s="234" t="s">
        <v>508</v>
      </c>
      <c r="C44" s="234" t="s">
        <v>509</v>
      </c>
      <c r="D44" s="234" t="s">
        <v>510</v>
      </c>
    </row>
    <row r="47" spans="2:4">
      <c r="B47" s="15" t="s">
        <v>511</v>
      </c>
    </row>
    <row r="48" spans="2:4" ht="14.4">
      <c r="B48" s="235" t="s">
        <v>455</v>
      </c>
      <c r="C48" s="235" t="s">
        <v>456</v>
      </c>
      <c r="D48" s="235" t="s">
        <v>457</v>
      </c>
    </row>
    <row r="49" spans="2:4" ht="57.6">
      <c r="B49" s="234" t="s">
        <v>512</v>
      </c>
      <c r="C49" s="234" t="s">
        <v>513</v>
      </c>
      <c r="D49" s="234" t="s">
        <v>514</v>
      </c>
    </row>
    <row r="50" spans="2:4" ht="14.4">
      <c r="B50" s="234" t="s">
        <v>515</v>
      </c>
      <c r="C50" s="234" t="s">
        <v>516</v>
      </c>
      <c r="D50" s="234" t="s">
        <v>517</v>
      </c>
    </row>
    <row r="51" spans="2:4" ht="43.2">
      <c r="B51" s="234" t="s">
        <v>518</v>
      </c>
      <c r="C51" s="234" t="s">
        <v>519</v>
      </c>
      <c r="D51" s="234" t="s">
        <v>520</v>
      </c>
    </row>
    <row r="52" spans="2:4" ht="14.4">
      <c r="B52" s="234" t="s">
        <v>521</v>
      </c>
      <c r="C52" s="234" t="s">
        <v>522</v>
      </c>
      <c r="D52" s="234" t="s">
        <v>523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842E-9C3B-481D-9A77-F0FE8840F88C}">
  <sheetPr codeName="Sheet8"/>
  <dimension ref="B1:Q106"/>
  <sheetViews>
    <sheetView zoomScaleNormal="100" workbookViewId="0">
      <selection activeCell="G1" sqref="G1"/>
    </sheetView>
  </sheetViews>
  <sheetFormatPr defaultColWidth="8.77734375" defaultRowHeight="11.25" customHeight="1"/>
  <cols>
    <col min="1" max="1" width="2" style="11" customWidth="1"/>
    <col min="2" max="2" width="8.77734375" style="11"/>
    <col min="3" max="3" width="64.33203125" style="11" bestFit="1" customWidth="1"/>
    <col min="4" max="12" width="8.77734375" style="11"/>
    <col min="13" max="13" width="1.109375" style="11" customWidth="1"/>
    <col min="14" max="16384" width="8.77734375" style="11"/>
  </cols>
  <sheetData>
    <row r="1" spans="2:16" ht="13.8">
      <c r="B1" s="11" t="s">
        <v>524</v>
      </c>
    </row>
    <row r="2" spans="2:16" ht="13.8"/>
    <row r="3" spans="2:16" ht="13.8"/>
    <row r="4" spans="2:16" ht="13.8">
      <c r="C4" s="181" t="s">
        <v>525</v>
      </c>
    </row>
    <row r="5" spans="2:16" ht="11.25" customHeight="1">
      <c r="C5" s="189" t="s">
        <v>365</v>
      </c>
      <c r="D5" s="199" t="s">
        <v>584</v>
      </c>
      <c r="E5" s="199" t="s">
        <v>585</v>
      </c>
      <c r="F5" s="199" t="s">
        <v>586</v>
      </c>
      <c r="G5" s="199" t="s">
        <v>587</v>
      </c>
      <c r="H5" s="199" t="s">
        <v>588</v>
      </c>
      <c r="I5" s="199" t="s">
        <v>589</v>
      </c>
      <c r="J5" s="199" t="s">
        <v>590</v>
      </c>
      <c r="K5" s="199" t="s">
        <v>591</v>
      </c>
      <c r="L5" s="199" t="s">
        <v>592</v>
      </c>
      <c r="M5" s="200"/>
      <c r="N5" s="199">
        <v>2023</v>
      </c>
      <c r="O5" s="199">
        <v>2024</v>
      </c>
      <c r="P5" s="252">
        <v>2025</v>
      </c>
    </row>
    <row r="6" spans="2:16" ht="11.25" customHeight="1">
      <c r="C6" s="222" t="s">
        <v>369</v>
      </c>
      <c r="D6" s="192">
        <v>170.92824100000001</v>
      </c>
      <c r="E6" s="192">
        <v>162.40104700000003</v>
      </c>
      <c r="F6" s="192">
        <v>201.27198600000011</v>
      </c>
      <c r="G6" s="192">
        <v>166.09308800000005</v>
      </c>
      <c r="H6" s="192">
        <v>194.52807999999999</v>
      </c>
      <c r="I6" s="192">
        <v>171.0270580000001</v>
      </c>
      <c r="J6" s="192">
        <v>228.73207200000002</v>
      </c>
      <c r="K6" s="192">
        <v>171.06937300000004</v>
      </c>
      <c r="L6" s="192">
        <v>201.87123900000012</v>
      </c>
      <c r="M6" s="192"/>
      <c r="N6" s="192">
        <v>606.87898200000018</v>
      </c>
      <c r="O6" s="192">
        <v>724.29420100000016</v>
      </c>
      <c r="P6" s="192">
        <v>772.69974199999979</v>
      </c>
    </row>
    <row r="7" spans="2:16" ht="11.25" customHeight="1">
      <c r="C7" s="222" t="s">
        <v>508</v>
      </c>
      <c r="D7" s="194">
        <v>-91.00692179572701</v>
      </c>
      <c r="E7" s="194">
        <v>-80.277910735582012</v>
      </c>
      <c r="F7" s="194">
        <v>-97.665780302293001</v>
      </c>
      <c r="G7" s="194">
        <v>-83.905543222581997</v>
      </c>
      <c r="H7" s="194">
        <v>-101.643298970898</v>
      </c>
      <c r="I7" s="194">
        <v>-94.659030046388011</v>
      </c>
      <c r="J7" s="194">
        <v>-67.958727218186425</v>
      </c>
      <c r="K7" s="194">
        <v>-86.772054722283997</v>
      </c>
      <c r="L7" s="194">
        <v>-103.63769052348999</v>
      </c>
      <c r="M7" s="192"/>
      <c r="N7" s="194">
        <v>-350.62250137695503</v>
      </c>
      <c r="O7" s="194">
        <v>-363.49253323135503</v>
      </c>
      <c r="P7" s="194">
        <v>-394.26740567421598</v>
      </c>
    </row>
    <row r="8" spans="2:16" s="181" customFormat="1" ht="11.25" customHeight="1">
      <c r="C8" s="224" t="s">
        <v>502</v>
      </c>
      <c r="D8" s="196">
        <v>79.921319204273004</v>
      </c>
      <c r="E8" s="196">
        <v>82.123136264418022</v>
      </c>
      <c r="F8" s="196">
        <v>103.60620569770711</v>
      </c>
      <c r="G8" s="196">
        <v>82.187544777418054</v>
      </c>
      <c r="H8" s="196">
        <v>92.884781029101987</v>
      </c>
      <c r="I8" s="196">
        <v>76.368027953612085</v>
      </c>
      <c r="J8" s="196">
        <v>160.77334478181359</v>
      </c>
      <c r="K8" s="196">
        <v>84.297318277716045</v>
      </c>
      <c r="L8" s="196">
        <v>98.233548476510123</v>
      </c>
      <c r="M8" s="196"/>
      <c r="N8" s="196">
        <v>256.25648062304515</v>
      </c>
      <c r="O8" s="196">
        <v>360.80166776864513</v>
      </c>
      <c r="P8" s="196">
        <v>378.43233632578381</v>
      </c>
    </row>
    <row r="9" spans="2:16" ht="11.25" customHeight="1">
      <c r="C9" s="222"/>
      <c r="D9" s="192"/>
      <c r="E9" s="192"/>
      <c r="F9" s="192"/>
      <c r="G9" s="192"/>
      <c r="H9" s="192"/>
      <c r="I9" s="192"/>
      <c r="J9" s="192"/>
      <c r="K9" s="192"/>
      <c r="L9" s="192"/>
      <c r="M9" s="192"/>
      <c r="N9" s="192"/>
      <c r="O9" s="192"/>
      <c r="P9" s="192"/>
    </row>
    <row r="10" spans="2:16" ht="11.25" customHeight="1">
      <c r="C10" s="222" t="s">
        <v>360</v>
      </c>
      <c r="D10" s="192">
        <v>-44.658397132469148</v>
      </c>
      <c r="E10" s="192">
        <v>7.0739736844927483</v>
      </c>
      <c r="F10" s="192">
        <v>16.5664039006096</v>
      </c>
      <c r="G10" s="192">
        <v>-0.23634024708901791</v>
      </c>
      <c r="H10" s="192">
        <v>-5.0300360517650837</v>
      </c>
      <c r="I10" s="192">
        <v>-14.548048555723295</v>
      </c>
      <c r="J10" s="192">
        <v>25.5956487471549</v>
      </c>
      <c r="K10" s="192">
        <v>6.9318484206996462</v>
      </c>
      <c r="L10" s="192">
        <v>10.376291784109197</v>
      </c>
      <c r="M10" s="192"/>
      <c r="N10" s="192">
        <v>-110.85613475705014</v>
      </c>
      <c r="O10" s="192">
        <v>18.374000213698068</v>
      </c>
      <c r="P10" s="192">
        <v>28.355740733456265</v>
      </c>
    </row>
    <row r="11" spans="2:16" ht="11.25" customHeight="1">
      <c r="C11" s="222" t="s">
        <v>526</v>
      </c>
      <c r="D11" s="192">
        <v>15.360049999999999</v>
      </c>
      <c r="E11" s="192">
        <v>15.831133999999999</v>
      </c>
      <c r="F11" s="192">
        <v>17.808223999999999</v>
      </c>
      <c r="G11" s="192">
        <v>16.776479000000002</v>
      </c>
      <c r="H11" s="192">
        <v>15.192282000000001</v>
      </c>
      <c r="I11" s="192">
        <v>15.411224999999998</v>
      </c>
      <c r="J11" s="192">
        <v>13.351624000000001</v>
      </c>
      <c r="K11" s="192">
        <v>12.188715</v>
      </c>
      <c r="L11" s="192">
        <v>10.696696000000001</v>
      </c>
      <c r="M11" s="192"/>
      <c r="N11" s="192">
        <v>57.985382000000001</v>
      </c>
      <c r="O11" s="192">
        <v>65.608119000000002</v>
      </c>
      <c r="P11" s="192">
        <v>51.648260000000001</v>
      </c>
    </row>
    <row r="12" spans="2:16" ht="11.25" customHeight="1">
      <c r="C12" s="222" t="s">
        <v>527</v>
      </c>
      <c r="D12" s="194">
        <v>16.68</v>
      </c>
      <c r="E12" s="194">
        <v>0</v>
      </c>
      <c r="F12" s="194">
        <v>0</v>
      </c>
      <c r="G12" s="194">
        <v>0</v>
      </c>
      <c r="H12" s="194">
        <v>0</v>
      </c>
      <c r="I12" s="194">
        <v>0</v>
      </c>
      <c r="J12" s="194">
        <v>0</v>
      </c>
      <c r="K12" s="194">
        <v>0</v>
      </c>
      <c r="L12" s="194">
        <v>0</v>
      </c>
      <c r="M12" s="192"/>
      <c r="N12" s="194">
        <v>16.68</v>
      </c>
      <c r="O12" s="194">
        <v>0</v>
      </c>
      <c r="P12" s="194">
        <v>0</v>
      </c>
    </row>
    <row r="13" spans="2:16" s="181" customFormat="1" ht="11.25" customHeight="1">
      <c r="C13" s="224" t="s">
        <v>359</v>
      </c>
      <c r="D13" s="196">
        <v>-12.61834713246915</v>
      </c>
      <c r="E13" s="196">
        <v>22.905107684492748</v>
      </c>
      <c r="F13" s="196">
        <v>34.374627900609596</v>
      </c>
      <c r="G13" s="196">
        <v>16.540138752910984</v>
      </c>
      <c r="H13" s="196">
        <v>10.162245948234917</v>
      </c>
      <c r="I13" s="196">
        <v>0.86317644427670448</v>
      </c>
      <c r="J13" s="196">
        <v>38.947272747154905</v>
      </c>
      <c r="K13" s="196">
        <v>19.120563420699646</v>
      </c>
      <c r="L13" s="196">
        <v>21.072987784109198</v>
      </c>
      <c r="M13" s="196"/>
      <c r="N13" s="196">
        <v>-36.190752757050134</v>
      </c>
      <c r="O13" s="196">
        <v>83.98211921369807</v>
      </c>
      <c r="P13" s="196">
        <v>80.004000733456266</v>
      </c>
    </row>
    <row r="14" spans="2:16" ht="11.25" customHeight="1">
      <c r="C14" s="225"/>
      <c r="D14" s="192"/>
      <c r="E14" s="192"/>
      <c r="F14" s="192"/>
      <c r="G14" s="192"/>
      <c r="H14" s="192"/>
      <c r="I14" s="192"/>
      <c r="J14" s="192"/>
      <c r="K14" s="192"/>
      <c r="L14" s="192"/>
      <c r="M14" s="192"/>
      <c r="N14" s="192"/>
      <c r="O14" s="192"/>
      <c r="P14" s="192"/>
    </row>
    <row r="15" spans="2:16" ht="11.25" customHeight="1">
      <c r="C15" s="222" t="s">
        <v>528</v>
      </c>
      <c r="D15" s="194">
        <v>20.823506999999999</v>
      </c>
      <c r="E15" s="194">
        <v>0.13921500000000003</v>
      </c>
      <c r="F15" s="194">
        <v>0.143562</v>
      </c>
      <c r="G15" s="194">
        <v>0.156692</v>
      </c>
      <c r="H15" s="194">
        <v>6.280206999999999</v>
      </c>
      <c r="I15" s="194">
        <v>3.5187710000000001</v>
      </c>
      <c r="J15" s="194">
        <v>6.6144509999999999</v>
      </c>
      <c r="K15" s="194">
        <v>4.4186420000000002</v>
      </c>
      <c r="L15" s="194">
        <v>2.497153</v>
      </c>
      <c r="M15" s="192"/>
      <c r="N15" s="194">
        <v>25.528804999999998</v>
      </c>
      <c r="O15" s="194">
        <v>6.7196759999999989</v>
      </c>
      <c r="P15" s="194">
        <v>17.049017000000003</v>
      </c>
    </row>
    <row r="16" spans="2:16" s="181" customFormat="1" ht="11.25" customHeight="1">
      <c r="C16" s="224" t="s">
        <v>371</v>
      </c>
      <c r="D16" s="196">
        <v>8.205159867530849</v>
      </c>
      <c r="E16" s="196">
        <v>23.044322684492748</v>
      </c>
      <c r="F16" s="196">
        <v>34.518189900609599</v>
      </c>
      <c r="G16" s="196">
        <v>16.696830752910984</v>
      </c>
      <c r="H16" s="196">
        <v>16.442452948234916</v>
      </c>
      <c r="I16" s="196">
        <v>4.3819474442767046</v>
      </c>
      <c r="J16" s="196">
        <v>45.561723747154907</v>
      </c>
      <c r="K16" s="196">
        <v>23.539205420699645</v>
      </c>
      <c r="L16" s="196">
        <v>23.570140784109199</v>
      </c>
      <c r="M16" s="196"/>
      <c r="N16" s="196">
        <v>-10.661947757050138</v>
      </c>
      <c r="O16" s="196">
        <v>90.701795213698063</v>
      </c>
      <c r="P16" s="196">
        <v>97.053017733456272</v>
      </c>
    </row>
    <row r="17" spans="3:16" ht="11.25" customHeight="1">
      <c r="C17" s="225"/>
      <c r="D17" s="192"/>
      <c r="E17" s="192"/>
      <c r="F17" s="192"/>
      <c r="G17" s="192"/>
      <c r="H17" s="192"/>
      <c r="I17" s="192"/>
      <c r="J17" s="192"/>
      <c r="K17" s="192"/>
      <c r="L17" s="192"/>
      <c r="M17" s="192"/>
      <c r="N17" s="192"/>
      <c r="O17" s="192"/>
      <c r="P17" s="192"/>
    </row>
    <row r="18" spans="3:16" ht="11.25" customHeight="1">
      <c r="C18" s="222" t="s">
        <v>529</v>
      </c>
      <c r="D18" s="192">
        <v>-110.85613475705014</v>
      </c>
      <c r="E18" s="192">
        <v>-82.428749999999923</v>
      </c>
      <c r="F18" s="192">
        <v>-68.293940235143509</v>
      </c>
      <c r="G18" s="192">
        <v>-21.254361501623855</v>
      </c>
      <c r="H18" s="192">
        <v>18.374000213698068</v>
      </c>
      <c r="I18" s="192">
        <v>-3.2480220265189779</v>
      </c>
      <c r="J18" s="192">
        <v>5.7812242763957471</v>
      </c>
      <c r="K18" s="192">
        <v>12.949413215257017</v>
      </c>
      <c r="L18" s="192">
        <v>28.355740733456265</v>
      </c>
      <c r="M18" s="192"/>
      <c r="N18" s="192">
        <v>-110.85613475705014</v>
      </c>
      <c r="O18" s="192">
        <v>18.374000213698068</v>
      </c>
      <c r="P18" s="192">
        <v>28.355740733456265</v>
      </c>
    </row>
    <row r="19" spans="3:16" ht="11.25" customHeight="1">
      <c r="C19" s="222" t="s">
        <v>530</v>
      </c>
      <c r="D19" s="192">
        <v>57.985382000000001</v>
      </c>
      <c r="E19" s="192">
        <v>76.633388999999994</v>
      </c>
      <c r="F19" s="192">
        <v>63.509085999999996</v>
      </c>
      <c r="G19" s="192">
        <v>65.775886999999997</v>
      </c>
      <c r="H19" s="192">
        <v>65.608119000000002</v>
      </c>
      <c r="I19" s="192">
        <v>65.188209999999998</v>
      </c>
      <c r="J19" s="192">
        <v>60.731610000000003</v>
      </c>
      <c r="K19" s="192">
        <v>56.143846000000003</v>
      </c>
      <c r="L19" s="192">
        <v>51.648260000000001</v>
      </c>
      <c r="M19" s="192"/>
      <c r="N19" s="192">
        <v>57.985382000000001</v>
      </c>
      <c r="O19" s="192">
        <v>65.608119000000002</v>
      </c>
      <c r="P19" s="192">
        <v>51.648260000000001</v>
      </c>
    </row>
    <row r="20" spans="3:16" ht="11.25" customHeight="1">
      <c r="C20" s="222" t="s">
        <v>531</v>
      </c>
      <c r="D20" s="192">
        <v>0.872116</v>
      </c>
      <c r="E20" s="192">
        <v>0.9067900000000001</v>
      </c>
      <c r="F20" s="192">
        <v>0.33773199999999998</v>
      </c>
      <c r="G20" s="192">
        <v>0.45786199999999999</v>
      </c>
      <c r="H20" s="192">
        <v>1.087135</v>
      </c>
      <c r="I20" s="192">
        <v>1.3377140000000001</v>
      </c>
      <c r="J20" s="192">
        <v>1.848425</v>
      </c>
      <c r="K20" s="192">
        <v>2.4614629999999997</v>
      </c>
      <c r="L20" s="192">
        <v>3.0117609999999999</v>
      </c>
      <c r="M20" s="192"/>
      <c r="N20" s="192">
        <v>0.872116</v>
      </c>
      <c r="O20" s="192">
        <v>1.087135</v>
      </c>
      <c r="P20" s="192">
        <v>3.0117609999999999</v>
      </c>
    </row>
    <row r="21" spans="3:16" ht="11.25" customHeight="1">
      <c r="C21" s="222" t="s">
        <v>532</v>
      </c>
      <c r="D21" s="192">
        <v>25.528804999999998</v>
      </c>
      <c r="E21" s="192">
        <v>41.345672999999998</v>
      </c>
      <c r="F21" s="192">
        <v>21.365542000000005</v>
      </c>
      <c r="G21" s="192">
        <v>20.805114000000003</v>
      </c>
      <c r="H21" s="192">
        <v>5.6325409999999998</v>
      </c>
      <c r="I21" s="192">
        <v>8.7615180000000006</v>
      </c>
      <c r="J21" s="192">
        <v>14.721696</v>
      </c>
      <c r="K21" s="192">
        <v>18.370608000000001</v>
      </c>
      <c r="L21" s="192">
        <v>14.037255999999999</v>
      </c>
      <c r="M21" s="192"/>
      <c r="N21" s="192">
        <v>25.528804999999998</v>
      </c>
      <c r="O21" s="192">
        <v>5.6325409999999998</v>
      </c>
      <c r="P21" s="192">
        <v>14.037255999999999</v>
      </c>
    </row>
    <row r="22" spans="3:16" ht="11.25" customHeight="1">
      <c r="C22" s="222" t="s">
        <v>533</v>
      </c>
      <c r="D22" s="192">
        <v>16.68</v>
      </c>
      <c r="E22" s="192">
        <v>16.68</v>
      </c>
      <c r="F22" s="192">
        <v>16.68</v>
      </c>
      <c r="G22" s="192">
        <v>16.68</v>
      </c>
      <c r="H22" s="192">
        <v>0</v>
      </c>
      <c r="I22" s="192">
        <v>0</v>
      </c>
      <c r="J22" s="192">
        <v>0</v>
      </c>
      <c r="K22" s="192">
        <v>0</v>
      </c>
      <c r="L22" s="192">
        <v>0</v>
      </c>
      <c r="M22" s="192"/>
      <c r="N22" s="192">
        <v>16.68</v>
      </c>
      <c r="O22" s="192">
        <v>0</v>
      </c>
      <c r="P22" s="192">
        <v>0</v>
      </c>
    </row>
    <row r="23" spans="3:16" ht="11.25" customHeight="1">
      <c r="C23" s="222" t="s">
        <v>534</v>
      </c>
      <c r="D23" s="194">
        <v>-31.818435000000001</v>
      </c>
      <c r="E23" s="194">
        <v>-31.703081000000001</v>
      </c>
      <c r="F23" s="194">
        <v>-31.643508000000001</v>
      </c>
      <c r="G23" s="194">
        <v>-31.274975000000001</v>
      </c>
      <c r="H23" s="194">
        <v>-30.099333000000001</v>
      </c>
      <c r="I23" s="194">
        <v>-31.253934000000001</v>
      </c>
      <c r="J23" s="194">
        <v>-31.796177</v>
      </c>
      <c r="K23" s="194">
        <v>-32.523418999999997</v>
      </c>
      <c r="L23" s="194">
        <v>-32.504185</v>
      </c>
      <c r="M23" s="192"/>
      <c r="N23" s="194">
        <v>-31.818435000000001</v>
      </c>
      <c r="O23" s="194">
        <v>-30.099333000000001</v>
      </c>
      <c r="P23" s="194">
        <v>-32.504185</v>
      </c>
    </row>
    <row r="24" spans="3:16" s="181" customFormat="1" ht="11.25" customHeight="1">
      <c r="C24" s="224" t="s">
        <v>466</v>
      </c>
      <c r="D24" s="196">
        <v>-42.480382757050144</v>
      </c>
      <c r="E24" s="196">
        <v>20.527231000000068</v>
      </c>
      <c r="F24" s="196">
        <v>1.6171797648564867</v>
      </c>
      <c r="G24" s="196">
        <v>50.731664498376141</v>
      </c>
      <c r="H24" s="196">
        <v>59.515327213698072</v>
      </c>
      <c r="I24" s="196">
        <v>39.447771973481018</v>
      </c>
      <c r="J24" s="196">
        <v>49.438353276395752</v>
      </c>
      <c r="K24" s="196">
        <v>54.940448215257021</v>
      </c>
      <c r="L24" s="196">
        <v>61.537071733456266</v>
      </c>
      <c r="M24" s="196"/>
      <c r="N24" s="196">
        <v>-42.480382757050144</v>
      </c>
      <c r="O24" s="196">
        <v>59.515327213698072</v>
      </c>
      <c r="P24" s="196">
        <v>61.537071733456266</v>
      </c>
    </row>
    <row r="25" spans="3:16" ht="11.25" customHeight="1">
      <c r="C25" s="225" t="s">
        <v>381</v>
      </c>
      <c r="D25" s="192"/>
      <c r="E25" s="192"/>
      <c r="F25" s="192"/>
      <c r="G25" s="192"/>
      <c r="H25" s="192"/>
      <c r="I25" s="192"/>
      <c r="J25" s="192"/>
      <c r="K25" s="192"/>
      <c r="L25" s="192"/>
      <c r="M25" s="192"/>
      <c r="N25" s="192"/>
      <c r="O25" s="192"/>
      <c r="P25" s="192"/>
    </row>
    <row r="26" spans="3:16" ht="11.25" customHeight="1">
      <c r="C26" s="212" t="s">
        <v>360</v>
      </c>
      <c r="D26" s="192">
        <v>-44.658391999999971</v>
      </c>
      <c r="E26" s="192">
        <v>7.073977000000065</v>
      </c>
      <c r="F26" s="192">
        <v>16.566409000000125</v>
      </c>
      <c r="G26" s="192">
        <v>-0.23633900000000618</v>
      </c>
      <c r="H26" s="192">
        <v>-5.0300320000000323</v>
      </c>
      <c r="I26" s="192">
        <v>-14.548051999999927</v>
      </c>
      <c r="J26" s="192">
        <v>25.595659000000115</v>
      </c>
      <c r="K26" s="192">
        <v>6.9318509999999991</v>
      </c>
      <c r="L26" s="192">
        <v>10.376297000000044</v>
      </c>
      <c r="M26" s="192"/>
      <c r="N26" s="192">
        <v>-110.85611599999993</v>
      </c>
      <c r="O26" s="192">
        <v>18.374014000000081</v>
      </c>
      <c r="P26" s="192">
        <v>28.355754999999569</v>
      </c>
    </row>
    <row r="27" spans="3:16" ht="11.25" customHeight="1">
      <c r="C27" s="212" t="s">
        <v>528</v>
      </c>
      <c r="D27" s="194">
        <v>37.503506999999999</v>
      </c>
      <c r="E27" s="194">
        <v>0.13921500000000003</v>
      </c>
      <c r="F27" s="194">
        <v>0.143562</v>
      </c>
      <c r="G27" s="194">
        <v>0.156692</v>
      </c>
      <c r="H27" s="194">
        <v>6.280206999999999</v>
      </c>
      <c r="I27" s="194">
        <v>3.5187710000000001</v>
      </c>
      <c r="J27" s="194">
        <v>6.6144509999999999</v>
      </c>
      <c r="K27" s="194">
        <v>4.4186420000000002</v>
      </c>
      <c r="L27" s="194">
        <v>2.497153</v>
      </c>
      <c r="M27" s="192"/>
      <c r="N27" s="194">
        <v>42.208804999999998</v>
      </c>
      <c r="O27" s="194">
        <v>6.7196759999999989</v>
      </c>
      <c r="P27" s="194">
        <v>17.049017000000003</v>
      </c>
    </row>
    <row r="28" spans="3:16" s="181" customFormat="1" ht="11.25" customHeight="1">
      <c r="C28" s="224" t="s">
        <v>361</v>
      </c>
      <c r="D28" s="196">
        <v>-7.1548849999999753</v>
      </c>
      <c r="E28" s="196">
        <v>7.2131920000000651</v>
      </c>
      <c r="F28" s="196">
        <v>16.709971000000124</v>
      </c>
      <c r="G28" s="196">
        <v>-7.9647000000006185E-2</v>
      </c>
      <c r="H28" s="196">
        <v>1.2501749999999665</v>
      </c>
      <c r="I28" s="196">
        <v>-11.029280999999928</v>
      </c>
      <c r="J28" s="196">
        <v>32.210110000000114</v>
      </c>
      <c r="K28" s="196">
        <v>11.350492999999998</v>
      </c>
      <c r="L28" s="196">
        <v>12.873450000000044</v>
      </c>
      <c r="M28" s="196"/>
      <c r="N28" s="196">
        <v>-68.647310999999931</v>
      </c>
      <c r="O28" s="196">
        <v>25.09369000000008</v>
      </c>
      <c r="P28" s="196">
        <v>45.404771999999575</v>
      </c>
    </row>
    <row r="29" spans="3:16" ht="11.25" customHeight="1">
      <c r="C29" s="225" t="s">
        <v>381</v>
      </c>
      <c r="D29" s="192"/>
      <c r="E29" s="192"/>
      <c r="F29" s="192"/>
      <c r="G29" s="192"/>
      <c r="H29" s="192"/>
      <c r="I29" s="192"/>
      <c r="J29" s="192"/>
      <c r="K29" s="192"/>
      <c r="L29" s="192"/>
      <c r="M29" s="192"/>
      <c r="N29" s="192"/>
      <c r="O29" s="192"/>
      <c r="P29" s="192"/>
    </row>
    <row r="30" spans="3:16" ht="11.25" customHeight="1">
      <c r="C30" s="212" t="s">
        <v>382</v>
      </c>
      <c r="D30" s="192">
        <v>-137.28472199999996</v>
      </c>
      <c r="E30" s="192">
        <v>-115.60980199999995</v>
      </c>
      <c r="F30" s="192">
        <v>-137.36477500000001</v>
      </c>
      <c r="G30" s="192">
        <v>-120.47425700000007</v>
      </c>
      <c r="H30" s="192">
        <v>-141.20571200000001</v>
      </c>
      <c r="I30" s="192">
        <v>-132.23247000000003</v>
      </c>
      <c r="J30" s="192">
        <v>-147.53453899999988</v>
      </c>
      <c r="K30" s="192">
        <v>-119.99075900000004</v>
      </c>
      <c r="L30" s="192">
        <v>-138.45513400000007</v>
      </c>
      <c r="M30" s="192"/>
      <c r="N30" s="192">
        <v>-505.472533</v>
      </c>
      <c r="O30" s="192">
        <v>-514.6545460000001</v>
      </c>
      <c r="P30" s="192">
        <v>-538.21290200000021</v>
      </c>
    </row>
    <row r="31" spans="3:16" ht="11.25" customHeight="1">
      <c r="C31" s="222" t="s">
        <v>535</v>
      </c>
      <c r="D31" s="194">
        <v>46.27780020427295</v>
      </c>
      <c r="E31" s="194">
        <v>35.331891264417933</v>
      </c>
      <c r="F31" s="194">
        <v>39.698994697707008</v>
      </c>
      <c r="G31" s="194">
        <v>36.568713777418068</v>
      </c>
      <c r="H31" s="194">
        <v>39.562413029102004</v>
      </c>
      <c r="I31" s="194">
        <v>37.573439953612024</v>
      </c>
      <c r="J31" s="194">
        <v>79.575811781813456</v>
      </c>
      <c r="K31" s="194">
        <v>33.218704277716043</v>
      </c>
      <c r="L31" s="194">
        <v>34.817443476510078</v>
      </c>
      <c r="M31" s="192"/>
      <c r="N31" s="194">
        <v>154.85003162304497</v>
      </c>
      <c r="O31" s="194">
        <v>151.16201276864507</v>
      </c>
      <c r="P31" s="194">
        <v>143.94549632578423</v>
      </c>
    </row>
    <row r="32" spans="3:16" s="181" customFormat="1" ht="11.25" customHeight="1">
      <c r="C32" s="224" t="s">
        <v>508</v>
      </c>
      <c r="D32" s="196">
        <v>-91.00692179572701</v>
      </c>
      <c r="E32" s="196">
        <v>-80.277910735582012</v>
      </c>
      <c r="F32" s="196">
        <v>-97.665780302293001</v>
      </c>
      <c r="G32" s="196">
        <v>-83.905543222581997</v>
      </c>
      <c r="H32" s="196">
        <v>-101.643298970898</v>
      </c>
      <c r="I32" s="196">
        <v>-94.659030046388011</v>
      </c>
      <c r="J32" s="196">
        <v>-67.958727218186425</v>
      </c>
      <c r="K32" s="196">
        <v>-86.772054722283997</v>
      </c>
      <c r="L32" s="196">
        <v>-103.63769052348999</v>
      </c>
      <c r="M32" s="196"/>
      <c r="N32" s="196">
        <v>-350.62250137695503</v>
      </c>
      <c r="O32" s="196">
        <v>-363.49253323135503</v>
      </c>
      <c r="P32" s="196">
        <v>-394.26740567421598</v>
      </c>
    </row>
    <row r="33" spans="3:17" ht="11.25" customHeight="1">
      <c r="C33" s="218" t="s">
        <v>381</v>
      </c>
      <c r="D33" s="192"/>
      <c r="E33" s="192"/>
      <c r="F33" s="192"/>
      <c r="G33" s="192"/>
      <c r="H33" s="192"/>
      <c r="I33" s="192"/>
      <c r="J33" s="192"/>
      <c r="K33" s="192"/>
      <c r="L33" s="192"/>
      <c r="M33" s="192"/>
      <c r="N33" s="192"/>
      <c r="O33" s="192"/>
      <c r="P33" s="192"/>
    </row>
    <row r="34" spans="3:17" ht="11.25" customHeight="1">
      <c r="C34" s="212" t="s">
        <v>382</v>
      </c>
      <c r="D34" s="192">
        <v>-137.28472199999996</v>
      </c>
      <c r="E34" s="192">
        <v>-115.60980199999995</v>
      </c>
      <c r="F34" s="192">
        <v>-137.36477500000001</v>
      </c>
      <c r="G34" s="192">
        <v>-120.47425700000007</v>
      </c>
      <c r="H34" s="192">
        <v>-141.20571200000001</v>
      </c>
      <c r="I34" s="192">
        <v>-132.23247000000003</v>
      </c>
      <c r="J34" s="192">
        <v>-147.53453899999988</v>
      </c>
      <c r="K34" s="192">
        <v>-119.99075900000004</v>
      </c>
      <c r="L34" s="192">
        <v>-138.45513400000007</v>
      </c>
      <c r="M34" s="192"/>
      <c r="N34" s="192">
        <v>-505.472533</v>
      </c>
      <c r="O34" s="192">
        <v>-514.6545460000001</v>
      </c>
      <c r="P34" s="192">
        <v>-538.21290200000021</v>
      </c>
    </row>
    <row r="35" spans="3:17" ht="11.25" customHeight="1">
      <c r="C35" s="212" t="s">
        <v>383</v>
      </c>
      <c r="D35" s="192">
        <v>-76.472568000000024</v>
      </c>
      <c r="E35" s="192">
        <v>-42.653398000000024</v>
      </c>
      <c r="F35" s="192">
        <v>-47.170846999999981</v>
      </c>
      <c r="G35" s="192">
        <v>-46.950189999999992</v>
      </c>
      <c r="H35" s="192">
        <v>-59.683762000000016</v>
      </c>
      <c r="I35" s="192">
        <v>-52.531636999999989</v>
      </c>
      <c r="J35" s="192">
        <v>-57.750257000000019</v>
      </c>
      <c r="K35" s="192">
        <v>-44.782099000000002</v>
      </c>
      <c r="L35" s="192">
        <v>-53.415269000000002</v>
      </c>
      <c r="M35" s="192"/>
      <c r="N35" s="192">
        <v>-211.57328600000011</v>
      </c>
      <c r="O35" s="192">
        <v>-196.45819699999998</v>
      </c>
      <c r="P35" s="192">
        <v>-208.47926200000001</v>
      </c>
    </row>
    <row r="36" spans="3:17" ht="11.25" customHeight="1">
      <c r="C36" s="212" t="s">
        <v>384</v>
      </c>
      <c r="D36" s="192">
        <v>-1.8293430000000004</v>
      </c>
      <c r="E36" s="192">
        <v>2.9361300000000004</v>
      </c>
      <c r="F36" s="192">
        <v>-0.16995500000000008</v>
      </c>
      <c r="G36" s="192">
        <v>1.0950200000000001</v>
      </c>
      <c r="H36" s="192">
        <v>1.3313620000000002</v>
      </c>
      <c r="I36" s="192">
        <v>-0.81100299999999981</v>
      </c>
      <c r="J36" s="192">
        <v>2.1483829999999999</v>
      </c>
      <c r="K36" s="192">
        <v>0.63533599999999979</v>
      </c>
      <c r="L36" s="192">
        <v>0.37546099999999993</v>
      </c>
      <c r="M36" s="192"/>
      <c r="N36" s="192">
        <v>-0.68927899999999998</v>
      </c>
      <c r="O36" s="192">
        <v>5.1925560000000006</v>
      </c>
      <c r="P36" s="192">
        <v>2.3481769999999997</v>
      </c>
    </row>
    <row r="37" spans="3:17" s="181" customFormat="1" ht="11.25" customHeight="1">
      <c r="C37" s="225" t="s">
        <v>536</v>
      </c>
      <c r="D37" s="196">
        <v>-215.58663299999998</v>
      </c>
      <c r="E37" s="196">
        <v>-155.32706999999999</v>
      </c>
      <c r="F37" s="196">
        <v>-184.70557700000001</v>
      </c>
      <c r="G37" s="196">
        <v>-166.32942700000004</v>
      </c>
      <c r="H37" s="196">
        <v>-199.55811199999999</v>
      </c>
      <c r="I37" s="196">
        <v>-185.57511000000002</v>
      </c>
      <c r="J37" s="196">
        <v>-203.13641299999992</v>
      </c>
      <c r="K37" s="196">
        <v>-164.13752200000005</v>
      </c>
      <c r="L37" s="196">
        <v>-191.49494200000007</v>
      </c>
      <c r="M37" s="196"/>
      <c r="N37" s="196">
        <v>-717.73509800000022</v>
      </c>
      <c r="O37" s="196">
        <v>-705.92018700000017</v>
      </c>
      <c r="P37" s="196">
        <v>-744.34398700000031</v>
      </c>
    </row>
    <row r="38" spans="3:17" ht="11.25" customHeight="1">
      <c r="C38" s="222" t="s">
        <v>537</v>
      </c>
      <c r="D38" s="194">
        <v>91.00692179572701</v>
      </c>
      <c r="E38" s="194">
        <v>80.277910735582012</v>
      </c>
      <c r="F38" s="194">
        <v>97.665780302293001</v>
      </c>
      <c r="G38" s="194">
        <v>83.905543222581997</v>
      </c>
      <c r="H38" s="194">
        <v>101.643298970898</v>
      </c>
      <c r="I38" s="194">
        <v>94.659030046388011</v>
      </c>
      <c r="J38" s="194">
        <v>67.958727218186425</v>
      </c>
      <c r="K38" s="194">
        <v>86.772054722283997</v>
      </c>
      <c r="L38" s="194">
        <v>103.63769052348999</v>
      </c>
      <c r="M38" s="192"/>
      <c r="N38" s="194">
        <v>350.62250137695503</v>
      </c>
      <c r="O38" s="194">
        <v>363.49253323135503</v>
      </c>
      <c r="P38" s="194">
        <v>394.26740567421598</v>
      </c>
    </row>
    <row r="39" spans="3:17" s="181" customFormat="1" ht="11.25" customHeight="1">
      <c r="C39" s="224" t="s">
        <v>538</v>
      </c>
      <c r="D39" s="196">
        <v>-124.57971120427297</v>
      </c>
      <c r="E39" s="196">
        <v>-75.04915926441798</v>
      </c>
      <c r="F39" s="196">
        <v>-87.039796697707004</v>
      </c>
      <c r="G39" s="196">
        <v>-82.423883777418041</v>
      </c>
      <c r="H39" s="196">
        <v>-97.914813029101992</v>
      </c>
      <c r="I39" s="196">
        <v>-90.916079953612012</v>
      </c>
      <c r="J39" s="196">
        <v>-135.17768578181349</v>
      </c>
      <c r="K39" s="196">
        <v>-77.36546727771605</v>
      </c>
      <c r="L39" s="196">
        <v>-87.857251476510072</v>
      </c>
      <c r="M39" s="196"/>
      <c r="N39" s="196">
        <v>-367.11259662304519</v>
      </c>
      <c r="O39" s="196">
        <v>-342.42765376864514</v>
      </c>
      <c r="P39" s="196">
        <v>-350.07658132578433</v>
      </c>
    </row>
    <row r="40" spans="3:17" ht="11.25" customHeight="1">
      <c r="C40" s="212" t="s">
        <v>526</v>
      </c>
      <c r="D40" s="192">
        <v>15.360049999999999</v>
      </c>
      <c r="E40" s="192">
        <v>15.831133999999999</v>
      </c>
      <c r="F40" s="192">
        <v>17.808223999999999</v>
      </c>
      <c r="G40" s="192">
        <v>16.776479000000002</v>
      </c>
      <c r="H40" s="192">
        <v>15.192282000000001</v>
      </c>
      <c r="I40" s="192">
        <v>15.411224999999998</v>
      </c>
      <c r="J40" s="192">
        <v>13.351624000000001</v>
      </c>
      <c r="K40" s="192">
        <v>12.188715</v>
      </c>
      <c r="L40" s="192">
        <v>10.696696000000001</v>
      </c>
      <c r="M40" s="192"/>
      <c r="N40" s="192">
        <v>57.985382000000001</v>
      </c>
      <c r="O40" s="192">
        <v>65.608119000000002</v>
      </c>
      <c r="P40" s="192">
        <v>51.648260000000001</v>
      </c>
    </row>
    <row r="41" spans="3:17" ht="11.25" customHeight="1">
      <c r="C41" s="212" t="s">
        <v>528</v>
      </c>
      <c r="D41" s="192">
        <v>20.823506999999999</v>
      </c>
      <c r="E41" s="192">
        <v>0.13921500000000003</v>
      </c>
      <c r="F41" s="192">
        <v>0.143562</v>
      </c>
      <c r="G41" s="192">
        <v>0.156692</v>
      </c>
      <c r="H41" s="192">
        <v>6.280206999999999</v>
      </c>
      <c r="I41" s="192">
        <v>3.5187710000000001</v>
      </c>
      <c r="J41" s="192">
        <v>6.6144509999999999</v>
      </c>
      <c r="K41" s="192">
        <v>4.4186420000000002</v>
      </c>
      <c r="L41" s="192">
        <v>2.497153</v>
      </c>
      <c r="M41" s="192"/>
      <c r="N41" s="192">
        <v>25.528804999999998</v>
      </c>
      <c r="O41" s="192">
        <v>6.7196759999999989</v>
      </c>
      <c r="P41" s="192">
        <v>17.049017000000003</v>
      </c>
    </row>
    <row r="42" spans="3:17" ht="11.25" customHeight="1">
      <c r="C42" s="212" t="s">
        <v>527</v>
      </c>
      <c r="D42" s="194">
        <v>16.68</v>
      </c>
      <c r="E42" s="194">
        <v>0</v>
      </c>
      <c r="F42" s="194">
        <v>0</v>
      </c>
      <c r="G42" s="194">
        <v>0</v>
      </c>
      <c r="H42" s="194">
        <v>0</v>
      </c>
      <c r="I42" s="194">
        <v>0</v>
      </c>
      <c r="J42" s="194">
        <v>0</v>
      </c>
      <c r="K42" s="194">
        <v>0</v>
      </c>
      <c r="L42" s="194">
        <v>0</v>
      </c>
      <c r="M42" s="192"/>
      <c r="N42" s="194">
        <v>16.68</v>
      </c>
      <c r="O42" s="194">
        <v>0</v>
      </c>
      <c r="P42" s="194">
        <v>0</v>
      </c>
    </row>
    <row r="43" spans="3:17" s="181" customFormat="1" ht="11.25" customHeight="1">
      <c r="C43" s="224" t="s">
        <v>363</v>
      </c>
      <c r="D43" s="196">
        <v>-71.716154204272968</v>
      </c>
      <c r="E43" s="196">
        <v>-59.078810264417974</v>
      </c>
      <c r="F43" s="196">
        <v>-69.08801069770702</v>
      </c>
      <c r="G43" s="196">
        <v>-65.49071277741804</v>
      </c>
      <c r="H43" s="196">
        <v>-76.442324029101997</v>
      </c>
      <c r="I43" s="196">
        <v>-71.986083953612066</v>
      </c>
      <c r="J43" s="196">
        <v>-115.21161078181345</v>
      </c>
      <c r="K43" s="196">
        <v>-60.758110277716064</v>
      </c>
      <c r="L43" s="196">
        <v>-74.663402476510072</v>
      </c>
      <c r="M43" s="196"/>
      <c r="N43" s="196">
        <v>-266.91840962304525</v>
      </c>
      <c r="O43" s="196">
        <v>-270.09985876864511</v>
      </c>
      <c r="P43" s="196">
        <v>-281.37930432578435</v>
      </c>
      <c r="Q43" s="257"/>
    </row>
    <row r="44" spans="3:17" ht="11.25" customHeight="1">
      <c r="C44" s="225" t="s">
        <v>381</v>
      </c>
      <c r="D44" s="192"/>
      <c r="E44" s="192"/>
      <c r="F44" s="192"/>
      <c r="G44" s="192"/>
      <c r="H44" s="192"/>
      <c r="I44" s="192"/>
      <c r="J44" s="192"/>
      <c r="K44" s="192"/>
      <c r="L44" s="192"/>
      <c r="M44" s="192"/>
      <c r="N44" s="192"/>
      <c r="O44" s="192"/>
      <c r="P44" s="192"/>
    </row>
    <row r="45" spans="3:17" ht="11.25" customHeight="1">
      <c r="C45" s="222" t="s">
        <v>539</v>
      </c>
      <c r="D45" s="192">
        <v>-7.1527339999999988</v>
      </c>
      <c r="E45" s="192">
        <v>-7.4353679999999995</v>
      </c>
      <c r="F45" s="192">
        <v>-9.1104479999999999</v>
      </c>
      <c r="G45" s="192">
        <v>-8.2345180000000013</v>
      </c>
      <c r="H45" s="192">
        <v>-6.0512730000000001</v>
      </c>
      <c r="I45" s="192">
        <v>-6.1115079999999997</v>
      </c>
      <c r="J45" s="192">
        <v>-4.4965289999999998</v>
      </c>
      <c r="K45" s="192">
        <v>-3.1894749999999998</v>
      </c>
      <c r="L45" s="192">
        <v>-1.9080220000000001</v>
      </c>
      <c r="M45" s="192"/>
      <c r="N45" s="192">
        <v>-24.941347</v>
      </c>
      <c r="O45" s="192">
        <v>-30.831606999999998</v>
      </c>
      <c r="P45" s="192">
        <v>-15.705534</v>
      </c>
    </row>
    <row r="46" spans="3:17" ht="11.25" customHeight="1">
      <c r="C46" s="222" t="s">
        <v>540</v>
      </c>
      <c r="D46" s="194">
        <v>6.047978999999998</v>
      </c>
      <c r="E46" s="194">
        <v>5.7782369999999998</v>
      </c>
      <c r="F46" s="194">
        <v>7.4533170000000002</v>
      </c>
      <c r="G46" s="194">
        <v>6.5142400000000009</v>
      </c>
      <c r="H46" s="194">
        <v>4.3941420000000004</v>
      </c>
      <c r="I46" s="194">
        <v>4.454377</v>
      </c>
      <c r="J46" s="194">
        <v>2.8393980000000001</v>
      </c>
      <c r="K46" s="194">
        <v>1.5323439999999999</v>
      </c>
      <c r="L46" s="194">
        <v>0.62750400000000006</v>
      </c>
      <c r="M46" s="192"/>
      <c r="N46" s="194">
        <v>6.849845000000002</v>
      </c>
      <c r="O46" s="194">
        <v>24.139935999999999</v>
      </c>
      <c r="P46" s="194">
        <v>9.4536230000000003</v>
      </c>
    </row>
    <row r="47" spans="3:17" s="181" customFormat="1" ht="11.25" customHeight="1">
      <c r="C47" s="224" t="s">
        <v>469</v>
      </c>
      <c r="D47" s="196">
        <v>-17.784755000000001</v>
      </c>
      <c r="E47" s="196">
        <v>-1.6571309999999999</v>
      </c>
      <c r="F47" s="196">
        <v>-1.6571309999999999</v>
      </c>
      <c r="G47" s="196">
        <v>-1.720278</v>
      </c>
      <c r="H47" s="196">
        <v>-1.6571309999999999</v>
      </c>
      <c r="I47" s="196">
        <v>-1.6571309999999999</v>
      </c>
      <c r="J47" s="196">
        <v>-1.6571309999999999</v>
      </c>
      <c r="K47" s="196">
        <v>-1.6571309999999999</v>
      </c>
      <c r="L47" s="196">
        <v>-1.280518</v>
      </c>
      <c r="M47" s="196"/>
      <c r="N47" s="196">
        <v>-18.091501999999998</v>
      </c>
      <c r="O47" s="196">
        <v>-6.6916710000000004</v>
      </c>
      <c r="P47" s="196">
        <v>-6.2519109999999998</v>
      </c>
    </row>
    <row r="48" spans="3:17" ht="11.25" customHeight="1">
      <c r="C48" s="212" t="s">
        <v>381</v>
      </c>
      <c r="D48" s="192"/>
      <c r="E48" s="192"/>
      <c r="F48" s="192"/>
      <c r="G48" s="192"/>
      <c r="H48" s="192"/>
      <c r="I48" s="192"/>
      <c r="J48" s="192"/>
      <c r="K48" s="192"/>
      <c r="L48" s="192"/>
      <c r="M48" s="192"/>
      <c r="N48" s="192"/>
      <c r="O48" s="192"/>
      <c r="P48" s="192"/>
    </row>
    <row r="49" spans="3:16" ht="11.25" customHeight="1">
      <c r="C49" s="212" t="s">
        <v>541</v>
      </c>
      <c r="D49" s="192">
        <v>-20.881848999999999</v>
      </c>
      <c r="E49" s="192">
        <v>-3.8790999999999999E-2</v>
      </c>
      <c r="F49" s="192">
        <v>-8.4499999999999992E-3</v>
      </c>
      <c r="G49" s="192">
        <v>0.123976</v>
      </c>
      <c r="H49" s="192">
        <v>-0.34081600000000001</v>
      </c>
      <c r="I49" s="192">
        <v>0.28185100000000002</v>
      </c>
      <c r="J49" s="250">
        <v>0</v>
      </c>
      <c r="K49" s="192">
        <v>0</v>
      </c>
      <c r="L49" s="192">
        <v>0</v>
      </c>
      <c r="M49" s="192"/>
      <c r="N49" s="192">
        <v>-24.626881999999998</v>
      </c>
      <c r="O49" s="192">
        <v>-0.26408100000000001</v>
      </c>
      <c r="P49" s="192">
        <v>0.28185100000000002</v>
      </c>
    </row>
    <row r="50" spans="3:16" ht="11.25" customHeight="1">
      <c r="C50" s="212" t="s">
        <v>542</v>
      </c>
      <c r="D50" s="192">
        <v>4.2823E-2</v>
      </c>
      <c r="E50" s="192">
        <v>-0.100424</v>
      </c>
      <c r="F50" s="192">
        <v>-8.2000000000000003E-2</v>
      </c>
      <c r="G50" s="192">
        <v>-0.19587299999999999</v>
      </c>
      <c r="H50" s="192">
        <v>-0.45042300000000002</v>
      </c>
      <c r="I50" s="192">
        <v>-0.31079000000000001</v>
      </c>
      <c r="J50" s="250">
        <v>-0.48189900000000002</v>
      </c>
      <c r="K50" s="192">
        <v>-0.48030600000000001</v>
      </c>
      <c r="L50" s="192">
        <v>-0.60397999999999996</v>
      </c>
      <c r="M50" s="192"/>
      <c r="N50" s="192">
        <v>-0.86188699999999996</v>
      </c>
      <c r="O50" s="192">
        <v>-0.82872000000000001</v>
      </c>
      <c r="P50" s="192">
        <v>-1.8769750000000001</v>
      </c>
    </row>
    <row r="51" spans="3:16" ht="11.25" customHeight="1">
      <c r="C51" s="212" t="s">
        <v>543</v>
      </c>
      <c r="D51" s="192">
        <v>1.5519E-2</v>
      </c>
      <c r="E51" s="192">
        <v>0</v>
      </c>
      <c r="F51" s="192">
        <v>-5.3111999999999999E-2</v>
      </c>
      <c r="G51" s="192">
        <v>-8.4794999999999995E-2</v>
      </c>
      <c r="H51" s="192">
        <v>-0.120508</v>
      </c>
      <c r="I51" s="192">
        <v>-4.0212999999999999E-2</v>
      </c>
      <c r="J51" s="250">
        <v>-0.16392399999999999</v>
      </c>
      <c r="K51" s="192">
        <v>-0.41339999999999999</v>
      </c>
      <c r="L51" s="192">
        <v>-0.51724899999999996</v>
      </c>
      <c r="M51" s="192"/>
      <c r="N51" s="192">
        <v>-1.0229E-2</v>
      </c>
      <c r="O51" s="192">
        <v>-0.25841500000000001</v>
      </c>
      <c r="P51" s="192">
        <v>-1.1347860000000001</v>
      </c>
    </row>
    <row r="52" spans="3:16" ht="11.25" customHeight="1">
      <c r="C52" s="212" t="s">
        <v>544</v>
      </c>
      <c r="D52" s="194">
        <v>0</v>
      </c>
      <c r="E52" s="194">
        <v>0</v>
      </c>
      <c r="F52" s="194">
        <v>0</v>
      </c>
      <c r="G52" s="194">
        <v>0</v>
      </c>
      <c r="H52" s="194">
        <v>-5.3684599999999998</v>
      </c>
      <c r="I52" s="194">
        <v>-3.4496190000000002</v>
      </c>
      <c r="J52" s="194">
        <v>-5.9686279999999998</v>
      </c>
      <c r="K52" s="194">
        <v>-3.5249360000000003</v>
      </c>
      <c r="L52" s="194">
        <v>-1.3759239999999999</v>
      </c>
      <c r="M52" s="192"/>
      <c r="N52" s="194">
        <v>-2.9807E-2</v>
      </c>
      <c r="O52" s="194">
        <v>-5.3684599999999998</v>
      </c>
      <c r="P52" s="194">
        <v>-14.319106999999999</v>
      </c>
    </row>
    <row r="53" spans="3:16" s="181" customFormat="1" ht="11.25" customHeight="1">
      <c r="C53" s="224" t="s">
        <v>483</v>
      </c>
      <c r="D53" s="249">
        <v>-20.823506999999999</v>
      </c>
      <c r="E53" s="249">
        <v>-0.13921500000000001</v>
      </c>
      <c r="F53" s="249">
        <v>-0.143562</v>
      </c>
      <c r="G53" s="249">
        <v>-0.156692</v>
      </c>
      <c r="H53" s="249">
        <v>-6.2802069999999999</v>
      </c>
      <c r="I53" s="249">
        <v>-3.5187710000000001</v>
      </c>
      <c r="J53" s="249">
        <v>-6.6144509999999999</v>
      </c>
      <c r="K53" s="249">
        <v>-4.4186420000000002</v>
      </c>
      <c r="L53" s="249">
        <v>-2.497153</v>
      </c>
      <c r="M53" s="196"/>
      <c r="N53" s="249">
        <v>-25.528804999999998</v>
      </c>
      <c r="O53" s="249">
        <v>-6.7196759999999998</v>
      </c>
      <c r="P53" s="249">
        <v>-17.049016999999999</v>
      </c>
    </row>
    <row r="54" spans="3:16" s="181" customFormat="1" ht="11.25" customHeight="1">
      <c r="C54" s="224"/>
      <c r="D54" s="196"/>
      <c r="E54" s="196"/>
      <c r="F54" s="196"/>
      <c r="G54" s="196"/>
      <c r="H54" s="196"/>
      <c r="I54" s="196"/>
      <c r="J54" s="196"/>
      <c r="K54" s="196"/>
      <c r="L54" s="196"/>
      <c r="M54" s="196"/>
      <c r="N54" s="196"/>
      <c r="O54" s="196"/>
      <c r="P54" s="196"/>
    </row>
    <row r="55" spans="3:16" s="181" customFormat="1" ht="11.25" customHeight="1">
      <c r="C55" s="212" t="s">
        <v>545</v>
      </c>
      <c r="D55" s="194">
        <v>-16.68</v>
      </c>
      <c r="E55" s="194">
        <v>0</v>
      </c>
      <c r="F55" s="194">
        <v>0</v>
      </c>
      <c r="G55" s="194">
        <v>0</v>
      </c>
      <c r="H55" s="194">
        <v>0</v>
      </c>
      <c r="I55" s="194">
        <v>0</v>
      </c>
      <c r="J55" s="194">
        <v>0</v>
      </c>
      <c r="K55" s="194">
        <v>0</v>
      </c>
      <c r="L55" s="194">
        <v>0</v>
      </c>
      <c r="M55" s="192"/>
      <c r="N55" s="194">
        <v>-16.68</v>
      </c>
      <c r="O55" s="194">
        <v>0</v>
      </c>
      <c r="P55" s="194">
        <v>0</v>
      </c>
    </row>
    <row r="56" spans="3:16" s="181" customFormat="1" ht="11.25" customHeight="1">
      <c r="C56" s="224" t="s">
        <v>546</v>
      </c>
      <c r="D56" s="196">
        <v>-16.68</v>
      </c>
      <c r="E56" s="196">
        <v>0</v>
      </c>
      <c r="F56" s="196">
        <v>0</v>
      </c>
      <c r="G56" s="196">
        <v>0</v>
      </c>
      <c r="H56" s="196">
        <v>0</v>
      </c>
      <c r="I56" s="196">
        <v>0</v>
      </c>
      <c r="J56" s="196">
        <v>0</v>
      </c>
      <c r="K56" s="196">
        <v>0</v>
      </c>
      <c r="L56" s="196">
        <v>0</v>
      </c>
      <c r="M56" s="196"/>
      <c r="N56" s="196">
        <v>-16.68</v>
      </c>
      <c r="O56" s="196">
        <v>0</v>
      </c>
      <c r="P56" s="196">
        <v>0</v>
      </c>
    </row>
    <row r="57" spans="3:16" ht="11.25" customHeight="1">
      <c r="C57" s="212"/>
      <c r="D57" s="192"/>
      <c r="E57" s="192"/>
      <c r="F57" s="192"/>
      <c r="G57" s="192"/>
      <c r="H57" s="192"/>
      <c r="I57" s="192"/>
      <c r="J57" s="192"/>
      <c r="K57" s="192"/>
      <c r="L57" s="192"/>
      <c r="M57" s="192"/>
      <c r="N57" s="192"/>
      <c r="O57" s="192"/>
      <c r="P57" s="192"/>
    </row>
    <row r="58" spans="3:16" ht="11.25" customHeight="1">
      <c r="C58" s="248" t="s">
        <v>547</v>
      </c>
      <c r="D58" s="192"/>
      <c r="E58" s="192"/>
      <c r="F58" s="192"/>
      <c r="G58" s="192"/>
      <c r="H58" s="192"/>
      <c r="I58" s="192"/>
      <c r="J58" s="192"/>
      <c r="K58" s="192"/>
      <c r="L58" s="192"/>
      <c r="M58" s="192"/>
      <c r="N58" s="192"/>
      <c r="O58" s="192"/>
      <c r="P58" s="192"/>
    </row>
    <row r="59" spans="3:16" ht="11.25" customHeight="1">
      <c r="C59" s="189" t="s">
        <v>365</v>
      </c>
      <c r="D59" s="199" t="s">
        <v>584</v>
      </c>
      <c r="E59" s="199" t="s">
        <v>585</v>
      </c>
      <c r="F59" s="199" t="s">
        <v>586</v>
      </c>
      <c r="G59" s="199" t="s">
        <v>587</v>
      </c>
      <c r="H59" s="199" t="s">
        <v>588</v>
      </c>
      <c r="I59" s="199" t="s">
        <v>589</v>
      </c>
      <c r="J59" s="199" t="s">
        <v>590</v>
      </c>
      <c r="K59" s="199" t="s">
        <v>591</v>
      </c>
      <c r="L59" s="199" t="s">
        <v>592</v>
      </c>
      <c r="M59" s="200"/>
      <c r="N59" s="199">
        <v>2023</v>
      </c>
      <c r="O59" s="199">
        <v>2024</v>
      </c>
      <c r="P59" s="252">
        <v>2025</v>
      </c>
    </row>
    <row r="60" spans="3:16" s="181" customFormat="1" ht="11.25" customHeight="1">
      <c r="C60" s="229" t="s">
        <v>408</v>
      </c>
      <c r="D60" s="196">
        <v>344.46270480000004</v>
      </c>
      <c r="E60" s="196">
        <v>332.06574909999989</v>
      </c>
      <c r="F60" s="196">
        <v>307.16351809999992</v>
      </c>
      <c r="G60" s="196">
        <v>400.09471509999997</v>
      </c>
      <c r="H60" s="196">
        <v>418.94605859999996</v>
      </c>
      <c r="I60" s="196">
        <v>490.03790670000001</v>
      </c>
      <c r="J60" s="196">
        <v>522.09226270000011</v>
      </c>
      <c r="K60" s="196">
        <v>489.58753989999997</v>
      </c>
      <c r="L60" s="196">
        <v>450.5768230000001</v>
      </c>
      <c r="M60" s="196"/>
      <c r="N60" s="196">
        <v>344.46270480000004</v>
      </c>
      <c r="O60" s="196">
        <v>418.94605859999996</v>
      </c>
      <c r="P60" s="196">
        <v>450.5768230000001</v>
      </c>
    </row>
    <row r="61" spans="3:16" ht="11.25" customHeight="1">
      <c r="C61" s="212" t="s">
        <v>548</v>
      </c>
      <c r="D61" s="192">
        <v>14.598586500000001</v>
      </c>
      <c r="E61" s="192">
        <v>27.4624509</v>
      </c>
      <c r="F61" s="192">
        <v>29.249815400000003</v>
      </c>
      <c r="G61" s="192">
        <v>28.070681799999999</v>
      </c>
      <c r="H61" s="192">
        <v>29.156667200000001</v>
      </c>
      <c r="I61" s="192">
        <v>36.8544318</v>
      </c>
      <c r="J61" s="192">
        <v>32.630191599999996</v>
      </c>
      <c r="K61" s="192">
        <v>25.433583300000002</v>
      </c>
      <c r="L61" s="192">
        <v>22.2492622</v>
      </c>
      <c r="M61" s="192"/>
      <c r="N61" s="192">
        <v>14.598586500000001</v>
      </c>
      <c r="O61" s="192">
        <v>29.156667200000001</v>
      </c>
      <c r="P61" s="192">
        <v>22.2492622</v>
      </c>
    </row>
    <row r="62" spans="3:16" ht="11.25" customHeight="1">
      <c r="C62" s="212" t="s">
        <v>549</v>
      </c>
      <c r="D62" s="192">
        <v>-0.93553909999999996</v>
      </c>
      <c r="E62" s="192">
        <v>-1.6705852000000001</v>
      </c>
      <c r="F62" s="192">
        <v>-1.9672384999999999</v>
      </c>
      <c r="G62" s="192">
        <v>-2.2391565999999998</v>
      </c>
      <c r="H62" s="192">
        <v>-2.4681304000000002</v>
      </c>
      <c r="I62" s="192">
        <v>-1.6074847000000001</v>
      </c>
      <c r="J62" s="192">
        <v>-2.0456270000000001</v>
      </c>
      <c r="K62" s="192">
        <v>-2.5263594999999999</v>
      </c>
      <c r="L62" s="192">
        <v>-1.5428944</v>
      </c>
      <c r="M62" s="192"/>
      <c r="N62" s="192">
        <v>-0.93553909999999996</v>
      </c>
      <c r="O62" s="192">
        <v>-2.4681304000000002</v>
      </c>
      <c r="P62" s="192">
        <v>-1.5428944</v>
      </c>
    </row>
    <row r="63" spans="3:16" ht="11.25" customHeight="1">
      <c r="C63" s="226" t="s">
        <v>550</v>
      </c>
      <c r="D63" s="192">
        <v>0</v>
      </c>
      <c r="E63" s="192">
        <v>-1.2236784000000001</v>
      </c>
      <c r="F63" s="192">
        <v>-9.5987699999999995E-2</v>
      </c>
      <c r="G63" s="192">
        <v>0</v>
      </c>
      <c r="H63" s="192">
        <v>-2.3035568999999998</v>
      </c>
      <c r="I63" s="192">
        <v>0</v>
      </c>
      <c r="J63" s="192">
        <v>0</v>
      </c>
      <c r="K63" s="192">
        <v>0</v>
      </c>
      <c r="L63" s="192">
        <v>0</v>
      </c>
      <c r="M63" s="192"/>
      <c r="N63" s="192">
        <v>0</v>
      </c>
      <c r="O63" s="192">
        <v>-2.3035568999999998</v>
      </c>
      <c r="P63" s="192">
        <v>0</v>
      </c>
    </row>
    <row r="64" spans="3:16" s="181" customFormat="1" ht="11.25" customHeight="1">
      <c r="C64" s="229" t="s">
        <v>551</v>
      </c>
      <c r="D64" s="196">
        <v>13.663047400000002</v>
      </c>
      <c r="E64" s="196">
        <v>24.568187299999998</v>
      </c>
      <c r="F64" s="196">
        <v>27.186589200000004</v>
      </c>
      <c r="G64" s="196">
        <v>25.831525199999998</v>
      </c>
      <c r="H64" s="196">
        <v>24.384979900000001</v>
      </c>
      <c r="I64" s="196">
        <v>35.2469471</v>
      </c>
      <c r="J64" s="196">
        <v>30.584564599999997</v>
      </c>
      <c r="K64" s="196">
        <v>22.907223800000004</v>
      </c>
      <c r="L64" s="196">
        <v>20.706367799999999</v>
      </c>
      <c r="M64" s="196"/>
      <c r="N64" s="196">
        <v>13.663047400000002</v>
      </c>
      <c r="O64" s="196">
        <v>24.384979900000001</v>
      </c>
      <c r="P64" s="196">
        <v>20.706367799999999</v>
      </c>
    </row>
    <row r="65" spans="3:16" ht="11.25" customHeight="1">
      <c r="C65" s="212" t="s">
        <v>552</v>
      </c>
      <c r="D65" s="192">
        <v>-80.557766799999996</v>
      </c>
      <c r="E65" s="192">
        <v>-82.70850999999999</v>
      </c>
      <c r="F65" s="192">
        <v>-99.468008800000007</v>
      </c>
      <c r="G65" s="192">
        <v>-118.80615469999999</v>
      </c>
      <c r="H65" s="192">
        <v>-110.54053709999999</v>
      </c>
      <c r="I65" s="192">
        <v>-60.67943009999999</v>
      </c>
      <c r="J65" s="192">
        <v>-113.08124170000002</v>
      </c>
      <c r="K65" s="192">
        <v>-98.935057099999995</v>
      </c>
      <c r="L65" s="192">
        <v>-145.3691446</v>
      </c>
      <c r="M65" s="192"/>
      <c r="N65" s="192">
        <v>-80.557766799999996</v>
      </c>
      <c r="O65" s="192">
        <v>-110.54053709999999</v>
      </c>
      <c r="P65" s="192">
        <v>-145.3691446</v>
      </c>
    </row>
    <row r="66" spans="3:16" ht="11.25" customHeight="1">
      <c r="C66" s="212" t="s">
        <v>553</v>
      </c>
      <c r="D66" s="192">
        <v>-180.81253310000002</v>
      </c>
      <c r="E66" s="192">
        <v>-203.38030620000001</v>
      </c>
      <c r="F66" s="192">
        <v>-214.17630920000002</v>
      </c>
      <c r="G66" s="192">
        <v>-192.65137179999999</v>
      </c>
      <c r="H66" s="192">
        <v>-247.94656839999999</v>
      </c>
      <c r="I66" s="192">
        <v>-287.53384</v>
      </c>
      <c r="J66" s="192">
        <v>-254.34443950000008</v>
      </c>
      <c r="K66" s="192">
        <v>-194.49158070000001</v>
      </c>
      <c r="L66" s="192">
        <v>-175.02809979999998</v>
      </c>
      <c r="M66" s="192"/>
      <c r="N66" s="192">
        <v>-180.81253310000002</v>
      </c>
      <c r="O66" s="192">
        <v>-247.94656839999999</v>
      </c>
      <c r="P66" s="192">
        <v>-175.02809979999998</v>
      </c>
    </row>
    <row r="67" spans="3:16" ht="11.25" customHeight="1">
      <c r="C67" s="212" t="s">
        <v>554</v>
      </c>
      <c r="D67" s="192"/>
      <c r="E67" s="192"/>
      <c r="F67" s="192"/>
      <c r="G67" s="192"/>
      <c r="H67" s="192"/>
      <c r="I67" s="192"/>
      <c r="J67" s="192"/>
      <c r="K67" s="192"/>
      <c r="L67" s="192"/>
      <c r="M67" s="192"/>
      <c r="N67" s="192"/>
      <c r="O67" s="192"/>
      <c r="P67" s="192"/>
    </row>
    <row r="68" spans="3:16" ht="11.25" customHeight="1">
      <c r="C68" s="212" t="s">
        <v>555</v>
      </c>
      <c r="D68" s="192">
        <v>1.6028711</v>
      </c>
      <c r="E68" s="192">
        <v>1.9694676</v>
      </c>
      <c r="F68" s="192">
        <v>2.3404946</v>
      </c>
      <c r="G68" s="192">
        <v>2.6482103000000001</v>
      </c>
      <c r="H68" s="192">
        <v>2.9373478999999998</v>
      </c>
      <c r="I68" s="192">
        <v>1.595871</v>
      </c>
      <c r="J68" s="192">
        <v>1.9514062000000001</v>
      </c>
      <c r="K68" s="192">
        <v>2.2687919999999999</v>
      </c>
      <c r="L68" s="192">
        <v>1.5345948</v>
      </c>
      <c r="M68" s="192"/>
      <c r="N68" s="192">
        <v>1.6028711</v>
      </c>
      <c r="O68" s="192">
        <v>2.9373478999999998</v>
      </c>
      <c r="P68" s="192">
        <v>1.5345948</v>
      </c>
    </row>
    <row r="69" spans="3:16" ht="11.25" customHeight="1">
      <c r="C69" s="212" t="s">
        <v>556</v>
      </c>
      <c r="D69" s="192">
        <v>8.1567583999999993</v>
      </c>
      <c r="E69" s="192">
        <v>13.9046447</v>
      </c>
      <c r="F69" s="192">
        <v>14.353586200000001</v>
      </c>
      <c r="G69" s="192">
        <v>9.1732294999999997</v>
      </c>
      <c r="H69" s="192">
        <v>11.574649600000001</v>
      </c>
      <c r="I69" s="192">
        <v>16.769169900000001</v>
      </c>
      <c r="J69" s="192">
        <v>16.4421441</v>
      </c>
      <c r="K69" s="192">
        <v>9.0959584000000007</v>
      </c>
      <c r="L69" s="192">
        <v>10.527597099999999</v>
      </c>
      <c r="M69" s="192"/>
      <c r="N69" s="192">
        <v>8.1567583999999993</v>
      </c>
      <c r="O69" s="192">
        <v>11.574649600000001</v>
      </c>
      <c r="P69" s="192">
        <v>10.527597099999999</v>
      </c>
    </row>
    <row r="70" spans="3:16" s="181" customFormat="1" ht="11.25" customHeight="1">
      <c r="C70" s="227" t="s">
        <v>557</v>
      </c>
      <c r="D70" s="247">
        <v>-250.91873830000003</v>
      </c>
      <c r="E70" s="247">
        <v>-270.21470390000002</v>
      </c>
      <c r="F70" s="247">
        <v>-296.9502372</v>
      </c>
      <c r="G70" s="247">
        <v>-299.07713219999994</v>
      </c>
      <c r="H70" s="247">
        <v>-343.97510799999998</v>
      </c>
      <c r="I70" s="247">
        <v>-327.48789909999999</v>
      </c>
      <c r="J70" s="247">
        <v>-342.88831390000007</v>
      </c>
      <c r="K70" s="247">
        <v>-278.33170079999991</v>
      </c>
      <c r="L70" s="247">
        <v>-308.15532910000002</v>
      </c>
      <c r="M70" s="196"/>
      <c r="N70" s="247">
        <v>-250.91873830000003</v>
      </c>
      <c r="O70" s="247">
        <v>-343.97510799999998</v>
      </c>
      <c r="P70" s="247">
        <v>-308.15532910000002</v>
      </c>
    </row>
    <row r="71" spans="3:16" s="181" customFormat="1" ht="11.25" customHeight="1">
      <c r="C71" s="228" t="s">
        <v>375</v>
      </c>
      <c r="D71" s="196">
        <v>107.20701390000002</v>
      </c>
      <c r="E71" s="196">
        <v>86.419232499999879</v>
      </c>
      <c r="F71" s="196">
        <v>37.39987009999993</v>
      </c>
      <c r="G71" s="196">
        <v>126.84910810000002</v>
      </c>
      <c r="H71" s="196">
        <v>99.355930499999999</v>
      </c>
      <c r="I71" s="196">
        <v>197.79695470000001</v>
      </c>
      <c r="J71" s="196">
        <v>209.78851340000006</v>
      </c>
      <c r="K71" s="196">
        <v>234.16306290000006</v>
      </c>
      <c r="L71" s="196">
        <v>163.1278617000001</v>
      </c>
      <c r="M71" s="196"/>
      <c r="N71" s="196">
        <v>107.20701390000002</v>
      </c>
      <c r="O71" s="196">
        <v>99.355930499999999</v>
      </c>
      <c r="P71" s="196">
        <v>163.1278617000001</v>
      </c>
    </row>
    <row r="72" spans="3:16" ht="11.25" customHeight="1">
      <c r="C72" s="226" t="s">
        <v>381</v>
      </c>
      <c r="D72" s="192"/>
      <c r="E72" s="192"/>
      <c r="F72" s="192"/>
      <c r="G72" s="192"/>
      <c r="H72" s="192"/>
      <c r="I72" s="192"/>
      <c r="J72" s="192"/>
      <c r="K72" s="192"/>
      <c r="L72" s="192"/>
      <c r="M72" s="192"/>
      <c r="N72" s="192"/>
      <c r="O72" s="192"/>
      <c r="P72" s="192"/>
    </row>
    <row r="73" spans="3:16" ht="11.25" customHeight="1">
      <c r="C73" s="212" t="s">
        <v>410</v>
      </c>
      <c r="D73" s="194">
        <v>-222.4504848</v>
      </c>
      <c r="E73" s="194">
        <v>-278.17644159999992</v>
      </c>
      <c r="F73" s="194">
        <v>-350.38264129999993</v>
      </c>
      <c r="G73" s="194">
        <v>-261.45520750000009</v>
      </c>
      <c r="H73" s="194">
        <v>-296.9013405</v>
      </c>
      <c r="I73" s="194">
        <v>-175.48270950000006</v>
      </c>
      <c r="J73" s="194">
        <v>-187.63299549999999</v>
      </c>
      <c r="K73" s="194">
        <v>-160.89915499999995</v>
      </c>
      <c r="L73" s="194">
        <v>-235.30767829999999</v>
      </c>
      <c r="M73" s="192"/>
      <c r="N73" s="194">
        <v>-222.4504848</v>
      </c>
      <c r="O73" s="194">
        <v>-296.9013405</v>
      </c>
      <c r="P73" s="194">
        <v>-235.30767829999999</v>
      </c>
    </row>
    <row r="74" spans="3:16" s="181" customFormat="1" ht="11.25" customHeight="1">
      <c r="C74" s="228" t="s">
        <v>558</v>
      </c>
      <c r="D74" s="196">
        <v>-222.4504848</v>
      </c>
      <c r="E74" s="196">
        <v>-278.17644159999992</v>
      </c>
      <c r="F74" s="196">
        <v>-350.38264129999993</v>
      </c>
      <c r="G74" s="196">
        <v>-261.45520750000009</v>
      </c>
      <c r="H74" s="196">
        <v>-296.9013405</v>
      </c>
      <c r="I74" s="196">
        <v>-175.48270950000006</v>
      </c>
      <c r="J74" s="196">
        <v>-187.63299549999999</v>
      </c>
      <c r="K74" s="196">
        <v>-159.24178709999995</v>
      </c>
      <c r="L74" s="196">
        <v>-235.00953559999999</v>
      </c>
      <c r="M74" s="196"/>
      <c r="N74" s="196">
        <v>-222.4504848</v>
      </c>
      <c r="O74" s="196">
        <v>-296.9013405</v>
      </c>
      <c r="P74" s="196">
        <v>-235.00953559999999</v>
      </c>
    </row>
    <row r="75" spans="3:16" ht="11.25" customHeight="1">
      <c r="C75" s="230"/>
      <c r="D75" s="192"/>
      <c r="E75" s="192"/>
      <c r="F75" s="192"/>
      <c r="G75" s="192"/>
      <c r="H75" s="192"/>
      <c r="I75" s="192"/>
      <c r="J75" s="192"/>
      <c r="K75" s="192"/>
      <c r="L75" s="192"/>
      <c r="M75" s="192"/>
      <c r="N75" s="192"/>
      <c r="O75" s="192"/>
      <c r="P75" s="192"/>
    </row>
    <row r="76" spans="3:16" ht="11.25" customHeight="1">
      <c r="C76" s="212" t="s">
        <v>559</v>
      </c>
      <c r="D76" s="192">
        <v>-222.4504848</v>
      </c>
      <c r="E76" s="192">
        <v>-278.17644159999992</v>
      </c>
      <c r="F76" s="192">
        <v>-350.38264129999993</v>
      </c>
      <c r="G76" s="192">
        <v>-261.45520750000009</v>
      </c>
      <c r="H76" s="192">
        <v>-296.9013405</v>
      </c>
      <c r="I76" s="192">
        <v>-175.48270950000006</v>
      </c>
      <c r="J76" s="192">
        <v>-187.63299549999999</v>
      </c>
      <c r="K76" s="192">
        <v>-159.24178709999995</v>
      </c>
      <c r="L76" s="192">
        <v>-235.00953559999999</v>
      </c>
      <c r="M76" s="192"/>
      <c r="N76" s="192">
        <v>-222.4504848</v>
      </c>
      <c r="O76" s="192">
        <v>-296.9013405</v>
      </c>
      <c r="P76" s="192">
        <v>-235.00953559999999</v>
      </c>
    </row>
    <row r="77" spans="3:16" ht="11.25" customHeight="1">
      <c r="C77" s="212" t="s">
        <v>560</v>
      </c>
      <c r="D77" s="194">
        <v>-42.480382757050144</v>
      </c>
      <c r="E77" s="194">
        <v>20.527231000000068</v>
      </c>
      <c r="F77" s="194">
        <v>1.6171797648564867</v>
      </c>
      <c r="G77" s="194">
        <v>50.731664498376141</v>
      </c>
      <c r="H77" s="194">
        <v>59.515327213698072</v>
      </c>
      <c r="I77" s="194">
        <v>39.447771973481018</v>
      </c>
      <c r="J77" s="194">
        <v>49.438353276395752</v>
      </c>
      <c r="K77" s="194">
        <v>54.940448215257021</v>
      </c>
      <c r="L77" s="194">
        <v>61.537071733456266</v>
      </c>
      <c r="M77" s="192"/>
      <c r="N77" s="194">
        <v>-42.480382757050144</v>
      </c>
      <c r="O77" s="194">
        <v>59.515327213698072</v>
      </c>
      <c r="P77" s="194">
        <v>61.537071733456266</v>
      </c>
    </row>
    <row r="78" spans="3:16" s="181" customFormat="1" ht="11.25" customHeight="1">
      <c r="C78" s="228" t="s">
        <v>561</v>
      </c>
      <c r="D78" s="196">
        <v>5.2365461505424316</v>
      </c>
      <c r="E78" s="196">
        <v>-13.551581389618454</v>
      </c>
      <c r="F78" s="196">
        <v>-216.66276620218156</v>
      </c>
      <c r="G78" s="196">
        <v>-5.1536887284344663</v>
      </c>
      <c r="H78" s="196">
        <v>-4.9886534175294779</v>
      </c>
      <c r="I78" s="196">
        <v>-4.4484821504740308</v>
      </c>
      <c r="J78" s="196">
        <v>-3.7952921783417293</v>
      </c>
      <c r="K78" s="196">
        <v>-2.8984435379210893</v>
      </c>
      <c r="L78" s="196">
        <v>-3.8189912028626933</v>
      </c>
      <c r="M78" s="196"/>
      <c r="N78" s="196">
        <v>5.2365461505424316</v>
      </c>
      <c r="O78" s="196">
        <v>-4.9886534175294779</v>
      </c>
      <c r="P78" s="196">
        <v>-3.8189912028626933</v>
      </c>
    </row>
    <row r="79" spans="3:16" ht="11.25" customHeight="1">
      <c r="D79" s="192"/>
      <c r="E79" s="192"/>
      <c r="F79" s="192"/>
      <c r="G79" s="192"/>
      <c r="H79" s="192"/>
      <c r="I79" s="192"/>
      <c r="J79" s="192"/>
      <c r="K79" s="192"/>
      <c r="L79" s="192"/>
      <c r="M79" s="192"/>
      <c r="N79" s="192"/>
      <c r="O79" s="192"/>
      <c r="P79" s="192"/>
    </row>
    <row r="80" spans="3:16" ht="11.25" customHeight="1">
      <c r="C80" s="212" t="s">
        <v>562</v>
      </c>
      <c r="D80" s="192">
        <v>382.37561400000004</v>
      </c>
      <c r="E80" s="192">
        <v>356.06907000000001</v>
      </c>
      <c r="F80" s="192">
        <v>456.04161800000008</v>
      </c>
      <c r="G80" s="192">
        <v>364.77107800000005</v>
      </c>
      <c r="H80" s="192">
        <v>450.79524300000003</v>
      </c>
      <c r="I80" s="192">
        <v>401.39405800000003</v>
      </c>
      <c r="J80" s="192">
        <v>523.47803199999998</v>
      </c>
      <c r="K80" s="192">
        <v>426.91363100000007</v>
      </c>
      <c r="L80" s="192">
        <v>463.77681300000006</v>
      </c>
      <c r="M80" s="192"/>
      <c r="N80" s="192">
        <v>1536.7581280000002</v>
      </c>
      <c r="O80" s="192">
        <v>1627.6770090000002</v>
      </c>
      <c r="P80" s="192">
        <v>1815.5625339999997</v>
      </c>
    </row>
    <row r="81" spans="3:16" ht="11.25" customHeight="1">
      <c r="C81" s="212" t="s">
        <v>563</v>
      </c>
      <c r="D81" s="194">
        <v>341.63</v>
      </c>
      <c r="E81" s="194">
        <v>344.24799999999999</v>
      </c>
      <c r="F81" s="194">
        <v>415.73500000000001</v>
      </c>
      <c r="G81" s="194">
        <v>331.63099999999997</v>
      </c>
      <c r="H81" s="194">
        <v>410.61099999999999</v>
      </c>
      <c r="I81" s="194">
        <v>372.47199999999998</v>
      </c>
      <c r="J81" s="194">
        <v>477.46499999999997</v>
      </c>
      <c r="K81" s="194">
        <v>376.43700000000001</v>
      </c>
      <c r="L81" s="194">
        <v>427.28899999999999</v>
      </c>
      <c r="M81" s="192"/>
      <c r="N81" s="194">
        <v>1456.3230000000001</v>
      </c>
      <c r="O81" s="194">
        <v>1502.2249999999999</v>
      </c>
      <c r="P81" s="194">
        <v>1653.64</v>
      </c>
    </row>
    <row r="82" spans="3:16" s="181" customFormat="1" ht="11.25" customHeight="1">
      <c r="C82" s="228" t="s">
        <v>564</v>
      </c>
      <c r="D82" s="196">
        <v>1119.268255129819</v>
      </c>
      <c r="E82" s="196">
        <v>1034.3388196881319</v>
      </c>
      <c r="F82" s="196">
        <v>1096.9526693687085</v>
      </c>
      <c r="G82" s="196">
        <v>1099.9305794693503</v>
      </c>
      <c r="H82" s="196">
        <v>1097.8645067959699</v>
      </c>
      <c r="I82" s="196">
        <v>1077.6489454240857</v>
      </c>
      <c r="J82" s="196">
        <v>1096.3694344088049</v>
      </c>
      <c r="K82" s="196">
        <v>1134.0905144818391</v>
      </c>
      <c r="L82" s="196">
        <v>1085.3937569186196</v>
      </c>
      <c r="M82" s="196"/>
      <c r="N82" s="196">
        <v>1055.2316539668741</v>
      </c>
      <c r="O82" s="196">
        <v>1083.5107983158318</v>
      </c>
      <c r="P82" s="196">
        <v>1097.9188541641468</v>
      </c>
    </row>
    <row r="83" spans="3:16" ht="11.25" customHeight="1">
      <c r="C83" s="226" t="s">
        <v>381</v>
      </c>
      <c r="D83" s="192"/>
      <c r="E83" s="192"/>
      <c r="F83" s="192"/>
      <c r="G83" s="192"/>
      <c r="H83" s="192"/>
      <c r="I83" s="192"/>
      <c r="J83" s="192"/>
      <c r="K83" s="192"/>
      <c r="L83" s="192"/>
      <c r="M83" s="192"/>
      <c r="N83" s="192"/>
      <c r="O83" s="192"/>
      <c r="P83" s="192"/>
    </row>
    <row r="84" spans="3:16" ht="11.25" customHeight="1">
      <c r="C84" s="212" t="s">
        <v>366</v>
      </c>
      <c r="D84" s="192">
        <v>382.37561400000004</v>
      </c>
      <c r="E84" s="192">
        <v>356.06907000000001</v>
      </c>
      <c r="F84" s="192">
        <v>456.04161800000008</v>
      </c>
      <c r="G84" s="192">
        <v>364.77107800000005</v>
      </c>
      <c r="H84" s="192">
        <v>450.79524300000003</v>
      </c>
      <c r="I84" s="192">
        <v>401.39405800000003</v>
      </c>
      <c r="J84" s="192">
        <v>523.47803199999998</v>
      </c>
      <c r="K84" s="192">
        <v>426.91363100000007</v>
      </c>
      <c r="L84" s="192">
        <v>463.77681300000006</v>
      </c>
      <c r="M84" s="192"/>
      <c r="N84" s="192">
        <v>1536.7581280000002</v>
      </c>
      <c r="O84" s="192">
        <v>1627.6770090000002</v>
      </c>
      <c r="P84" s="192">
        <v>1815.5625339999997</v>
      </c>
    </row>
    <row r="85" spans="3:16" ht="11.25" customHeight="1">
      <c r="C85" s="222" t="s">
        <v>565</v>
      </c>
      <c r="D85" s="192">
        <v>-201.8430429157371</v>
      </c>
      <c r="E85" s="192">
        <v>-207.56025924430219</v>
      </c>
      <c r="F85" s="192">
        <v>-256.78865469460021</v>
      </c>
      <c r="G85" s="192">
        <v>-204.6075220003668</v>
      </c>
      <c r="H85" s="192">
        <v>-255.10077713701</v>
      </c>
      <c r="I85" s="192">
        <v>-258.8279832678067</v>
      </c>
      <c r="J85" s="192">
        <v>-304.85197684828159</v>
      </c>
      <c r="K85" s="192">
        <v>-240.26615114388682</v>
      </c>
      <c r="L85" s="192">
        <v>-280.77195101871536</v>
      </c>
      <c r="M85" s="192"/>
      <c r="N85" s="192">
        <v>-818.21202673235325</v>
      </c>
      <c r="O85" s="192">
        <v>-924.05721307627914</v>
      </c>
      <c r="P85" s="192">
        <v>-1084.850069071008</v>
      </c>
    </row>
    <row r="86" spans="3:16" ht="11.25" customHeight="1">
      <c r="C86" s="212" t="s">
        <v>566</v>
      </c>
      <c r="D86" s="194">
        <v>-20.343052682546897</v>
      </c>
      <c r="E86" s="194">
        <v>-6.2628030407099402</v>
      </c>
      <c r="F86" s="194">
        <v>-14.743471791909712</v>
      </c>
      <c r="G86" s="194">
        <v>-23.106860935169465</v>
      </c>
      <c r="H86" s="194">
        <v>-20.885210029457511</v>
      </c>
      <c r="I86" s="194">
        <v>-1.104406228719597</v>
      </c>
      <c r="J86" s="194">
        <v>-27.192088825408121</v>
      </c>
      <c r="K86" s="194">
        <v>-29.697195366231142</v>
      </c>
      <c r="L86" s="194">
        <v>-18.709962498664311</v>
      </c>
      <c r="M86" s="192"/>
      <c r="N86" s="194">
        <v>-78.439081239638199</v>
      </c>
      <c r="O86" s="194">
        <v>-64.998345797246657</v>
      </c>
      <c r="P86" s="194">
        <v>-76.573444471892344</v>
      </c>
    </row>
    <row r="87" spans="3:16" s="181" customFormat="1" ht="11.25" customHeight="1">
      <c r="C87" s="228" t="s">
        <v>567</v>
      </c>
      <c r="D87" s="196">
        <v>160.18951840171604</v>
      </c>
      <c r="E87" s="196">
        <v>142.24600771498788</v>
      </c>
      <c r="F87" s="196">
        <v>184.50949151349016</v>
      </c>
      <c r="G87" s="196">
        <v>137.05669506446378</v>
      </c>
      <c r="H87" s="196">
        <v>174.80925583353252</v>
      </c>
      <c r="I87" s="196">
        <v>141.4616685034737</v>
      </c>
      <c r="J87" s="196">
        <v>191.4339663263103</v>
      </c>
      <c r="K87" s="196">
        <v>156.95028448988211</v>
      </c>
      <c r="L87" s="196">
        <v>164.29489948262039</v>
      </c>
      <c r="M87" s="196"/>
      <c r="N87" s="196">
        <v>640.10702002800872</v>
      </c>
      <c r="O87" s="196">
        <v>638.62145012647443</v>
      </c>
      <c r="P87" s="196">
        <v>654.13902045709949</v>
      </c>
    </row>
    <row r="88" spans="3:16" ht="11.25" customHeight="1">
      <c r="C88" s="231" t="s">
        <v>381</v>
      </c>
    </row>
    <row r="89" spans="3:16" ht="11.25" customHeight="1">
      <c r="C89" s="229" t="s">
        <v>568</v>
      </c>
    </row>
    <row r="90" spans="3:16" ht="11.25" customHeight="1">
      <c r="C90" s="189" t="s">
        <v>365</v>
      </c>
      <c r="D90" s="199" t="s">
        <v>584</v>
      </c>
      <c r="E90" s="199" t="s">
        <v>585</v>
      </c>
      <c r="F90" s="199" t="s">
        <v>586</v>
      </c>
      <c r="G90" s="199" t="s">
        <v>587</v>
      </c>
      <c r="H90" s="199" t="s">
        <v>588</v>
      </c>
      <c r="I90" s="199" t="s">
        <v>589</v>
      </c>
      <c r="J90" s="199" t="s">
        <v>590</v>
      </c>
      <c r="K90" s="199" t="s">
        <v>591</v>
      </c>
      <c r="L90" s="199" t="s">
        <v>592</v>
      </c>
      <c r="M90" s="200"/>
      <c r="N90" s="199">
        <v>2023</v>
      </c>
      <c r="O90" s="199">
        <v>2024</v>
      </c>
      <c r="P90" s="252">
        <v>2025</v>
      </c>
    </row>
    <row r="91" spans="3:16" ht="11.25" customHeight="1">
      <c r="C91" s="226" t="s">
        <v>569</v>
      </c>
      <c r="D91" s="192">
        <v>382.37561400000004</v>
      </c>
      <c r="E91" s="192">
        <v>356.06907000000001</v>
      </c>
      <c r="F91" s="192">
        <v>456.04161800000008</v>
      </c>
      <c r="G91" s="192">
        <v>364.77107800000005</v>
      </c>
      <c r="H91" s="192">
        <v>450.79524300000003</v>
      </c>
      <c r="I91" s="192">
        <v>401.39405800000003</v>
      </c>
      <c r="J91" s="192">
        <v>523.47803199999998</v>
      </c>
      <c r="K91" s="192">
        <v>426.91363100000007</v>
      </c>
      <c r="L91" s="192">
        <v>463.77681300000006</v>
      </c>
      <c r="M91" s="191"/>
      <c r="N91" s="192">
        <v>1536.7581280000002</v>
      </c>
      <c r="O91" s="192">
        <v>1627.6770090000002</v>
      </c>
      <c r="P91" s="192">
        <v>1815.5625339999997</v>
      </c>
    </row>
    <row r="92" spans="3:16" ht="11.25" customHeight="1">
      <c r="C92" s="226" t="s">
        <v>570</v>
      </c>
      <c r="D92" s="194">
        <v>426.84715715706602</v>
      </c>
      <c r="E92" s="194">
        <v>344.93349963473406</v>
      </c>
      <c r="F92" s="194">
        <v>440.86850199999986</v>
      </c>
      <c r="G92" s="194">
        <v>368.58051399999999</v>
      </c>
      <c r="H92" s="194">
        <v>382.37561400000004</v>
      </c>
      <c r="I92" s="194">
        <v>356.06907000000001</v>
      </c>
      <c r="J92" s="194">
        <v>456.04161800000008</v>
      </c>
      <c r="K92" s="194">
        <v>364.77107800000005</v>
      </c>
      <c r="L92" s="194">
        <v>450.79524300000003</v>
      </c>
      <c r="M92" s="191"/>
      <c r="N92" s="194">
        <v>1669.907821374243</v>
      </c>
      <c r="O92" s="194">
        <v>1536.7581280000002</v>
      </c>
      <c r="P92" s="194">
        <v>1627.6770227428451</v>
      </c>
    </row>
    <row r="93" spans="3:16" s="181" customFormat="1" ht="11.25" customHeight="1">
      <c r="C93" s="228" t="s">
        <v>571</v>
      </c>
      <c r="D93" s="246">
        <v>-0.10418610598992906</v>
      </c>
      <c r="E93" s="246">
        <v>3.2283238296825001E-2</v>
      </c>
      <c r="F93" s="246">
        <v>3.4416421066978842E-2</v>
      </c>
      <c r="G93" s="246">
        <v>-1.0335424297552409E-2</v>
      </c>
      <c r="H93" s="246">
        <v>0.17893303467830446</v>
      </c>
      <c r="I93" s="246">
        <v>0.12729268509618086</v>
      </c>
      <c r="J93" s="246">
        <v>0.14787337676711743</v>
      </c>
      <c r="K93" s="246">
        <v>0.17036041711618388</v>
      </c>
      <c r="L93" s="246">
        <v>2.8797043006951295E-2</v>
      </c>
      <c r="M93" s="245"/>
      <c r="N93" s="246">
        <v>-7.9734756415876795E-2</v>
      </c>
      <c r="O93" s="246">
        <v>5.9162778672480876E-2</v>
      </c>
      <c r="P93" s="246">
        <v>0.11543169107378759</v>
      </c>
    </row>
    <row r="94" spans="3:16" ht="11.25" customHeight="1">
      <c r="C94" s="212" t="s">
        <v>381</v>
      </c>
      <c r="D94" s="192"/>
      <c r="E94" s="192"/>
      <c r="F94" s="192"/>
      <c r="G94" s="192"/>
      <c r="H94" s="192"/>
      <c r="I94" s="192"/>
      <c r="J94" s="192"/>
      <c r="K94" s="192"/>
      <c r="L94" s="192"/>
      <c r="M94" s="191"/>
      <c r="N94" s="192"/>
      <c r="O94" s="192"/>
      <c r="P94" s="192"/>
    </row>
    <row r="95" spans="3:16" ht="11.25" customHeight="1">
      <c r="C95" s="226" t="s">
        <v>572</v>
      </c>
      <c r="D95" s="192">
        <v>363.07510356423523</v>
      </c>
      <c r="E95" s="192">
        <v>352.55279368561145</v>
      </c>
      <c r="F95" s="192">
        <v>448.80762912155217</v>
      </c>
      <c r="G95" s="192">
        <v>371.88828358720002</v>
      </c>
      <c r="H95" s="192">
        <v>455.79660016698762</v>
      </c>
      <c r="I95" s="192">
        <v>397.18529585460368</v>
      </c>
      <c r="J95" s="192">
        <v>545.25654370242933</v>
      </c>
      <c r="K95" s="192">
        <v>436.99213297296154</v>
      </c>
      <c r="L95" s="192">
        <v>481.33975772534592</v>
      </c>
      <c r="M95" s="191"/>
      <c r="N95" s="192">
        <v>1452.5739216793704</v>
      </c>
      <c r="O95" s="192">
        <v>1628.0904508221713</v>
      </c>
      <c r="P95" s="192">
        <v>1860.4696542478439</v>
      </c>
    </row>
    <row r="96" spans="3:16" ht="11.25" customHeight="1">
      <c r="C96" s="226" t="s">
        <v>570</v>
      </c>
      <c r="D96" s="194">
        <v>426.84715715706602</v>
      </c>
      <c r="E96" s="194">
        <v>344.93349963473406</v>
      </c>
      <c r="F96" s="194">
        <v>440.86850199999986</v>
      </c>
      <c r="G96" s="194">
        <v>368.58051399999999</v>
      </c>
      <c r="H96" s="194">
        <v>382.37561400000004</v>
      </c>
      <c r="I96" s="194">
        <v>356.06907000000001</v>
      </c>
      <c r="J96" s="194">
        <v>456.04161800000008</v>
      </c>
      <c r="K96" s="194">
        <v>364.77107800000005</v>
      </c>
      <c r="L96" s="194">
        <v>450.79524300000003</v>
      </c>
      <c r="M96" s="191"/>
      <c r="N96" s="194">
        <v>1669.907821374243</v>
      </c>
      <c r="O96" s="194">
        <v>1536.7581280000002</v>
      </c>
      <c r="P96" s="194">
        <v>1627.6770227428451</v>
      </c>
    </row>
    <row r="97" spans="3:16" s="181" customFormat="1" ht="11.25" customHeight="1">
      <c r="C97" s="228" t="s">
        <v>573</v>
      </c>
      <c r="D97" s="246">
        <v>-0.14940254965635091</v>
      </c>
      <c r="E97" s="246">
        <v>2.2089168082966237E-2</v>
      </c>
      <c r="F97" s="246">
        <v>1.8007925459715191E-2</v>
      </c>
      <c r="G97" s="246">
        <v>8.9743474262995448E-3</v>
      </c>
      <c r="H97" s="246">
        <v>0.19201273166700306</v>
      </c>
      <c r="I97" s="246">
        <v>0.11547261281246257</v>
      </c>
      <c r="J97" s="246">
        <v>0.19562891232095669</v>
      </c>
      <c r="K97" s="246">
        <v>0.1979900801591552</v>
      </c>
      <c r="L97" s="246">
        <v>6.7756958840281989E-2</v>
      </c>
      <c r="M97" s="245"/>
      <c r="N97" s="246">
        <v>-0.13014724340653638</v>
      </c>
      <c r="O97" s="246">
        <v>5.9431813737035322E-2</v>
      </c>
      <c r="P97" s="246">
        <v>0.14302139076259324</v>
      </c>
    </row>
    <row r="98" spans="3:16" ht="11.25" customHeight="1">
      <c r="D98" s="192"/>
      <c r="E98" s="192"/>
      <c r="F98" s="192"/>
      <c r="G98" s="192"/>
      <c r="H98" s="192"/>
      <c r="I98" s="192"/>
      <c r="J98" s="192"/>
      <c r="K98" s="192"/>
      <c r="L98" s="192"/>
      <c r="M98" s="191"/>
      <c r="N98" s="192"/>
      <c r="O98" s="192"/>
      <c r="P98" s="192"/>
    </row>
    <row r="99" spans="3:16" ht="11.25" customHeight="1">
      <c r="C99" s="226" t="s">
        <v>574</v>
      </c>
      <c r="D99" s="192">
        <v>106.83099773620256</v>
      </c>
      <c r="E99" s="192">
        <v>113.87980916288581</v>
      </c>
      <c r="F99" s="192">
        <v>170.95097681913302</v>
      </c>
      <c r="G99" s="192">
        <v>113.34287772696976</v>
      </c>
      <c r="H99" s="192">
        <v>118.99849991260442</v>
      </c>
      <c r="I99" s="192">
        <v>131.75521898124973</v>
      </c>
      <c r="J99" s="192">
        <v>189.36619070072169</v>
      </c>
      <c r="K99" s="192">
        <v>125.91235486550984</v>
      </c>
      <c r="L99" s="192">
        <v>124.35257131464479</v>
      </c>
      <c r="M99" s="191"/>
      <c r="N99" s="192">
        <v>508.18313071163152</v>
      </c>
      <c r="O99" s="192">
        <v>517.17216362159297</v>
      </c>
      <c r="P99" s="192">
        <v>571.38633586212609</v>
      </c>
    </row>
    <row r="100" spans="3:16" ht="11.25" customHeight="1">
      <c r="C100" s="226" t="s">
        <v>575</v>
      </c>
      <c r="D100" s="194">
        <v>120.36189239235068</v>
      </c>
      <c r="E100" s="194">
        <v>113.29757478845855</v>
      </c>
      <c r="F100" s="194">
        <v>170.29629021706057</v>
      </c>
      <c r="G100" s="194">
        <v>117.75826796990989</v>
      </c>
      <c r="H100" s="194">
        <v>106.83099773620256</v>
      </c>
      <c r="I100" s="194">
        <v>113.87980916288581</v>
      </c>
      <c r="J100" s="194">
        <v>170.95097681913302</v>
      </c>
      <c r="K100" s="194">
        <v>113.34287772696976</v>
      </c>
      <c r="L100" s="194">
        <v>118.99849991260442</v>
      </c>
      <c r="M100" s="191"/>
      <c r="N100" s="194">
        <v>567.26353752078762</v>
      </c>
      <c r="O100" s="194">
        <v>508.18313071163152</v>
      </c>
      <c r="P100" s="194">
        <v>517.17216362159297</v>
      </c>
    </row>
    <row r="101" spans="3:16" s="181" customFormat="1" ht="11.25" customHeight="1">
      <c r="C101" s="228" t="s">
        <v>576</v>
      </c>
      <c r="D101" s="246">
        <v>-0.11241842735440444</v>
      </c>
      <c r="E101" s="246">
        <v>5.138983561778554E-3</v>
      </c>
      <c r="F101" s="246">
        <v>3.8443973220907424E-3</v>
      </c>
      <c r="G101" s="246">
        <v>-3.7495373522888231E-2</v>
      </c>
      <c r="H101" s="246">
        <v>0.11389486604297216</v>
      </c>
      <c r="I101" s="246">
        <v>0.15696733204738833</v>
      </c>
      <c r="J101" s="246">
        <v>0.10772219161445373</v>
      </c>
      <c r="K101" s="246">
        <v>0.11089781193679005</v>
      </c>
      <c r="L101" s="246">
        <v>4.499276382452333E-2</v>
      </c>
      <c r="M101" s="245"/>
      <c r="N101" s="246">
        <v>-0.10414984024421114</v>
      </c>
      <c r="O101" s="246">
        <v>1.7688570058147501E-2</v>
      </c>
      <c r="P101" s="246">
        <v>0.10482809411258409</v>
      </c>
    </row>
    <row r="102" spans="3:16" ht="11.25" customHeight="1">
      <c r="C102" s="212" t="s">
        <v>381</v>
      </c>
      <c r="D102" s="192"/>
      <c r="E102" s="192"/>
      <c r="F102" s="192"/>
      <c r="G102" s="192"/>
      <c r="H102" s="192"/>
      <c r="I102" s="192"/>
      <c r="J102" s="192"/>
      <c r="K102" s="192"/>
      <c r="L102" s="192"/>
      <c r="M102" s="191"/>
      <c r="N102" s="192"/>
      <c r="O102" s="192"/>
      <c r="P102" s="192"/>
    </row>
    <row r="103" spans="3:16" ht="11.25" customHeight="1">
      <c r="C103" s="232" t="s">
        <v>577</v>
      </c>
      <c r="D103" s="192">
        <v>275.54462167591942</v>
      </c>
      <c r="E103" s="192">
        <v>242.18926415062319</v>
      </c>
      <c r="F103" s="192">
        <v>285.09064659560704</v>
      </c>
      <c r="G103" s="192">
        <v>251.4282016963212</v>
      </c>
      <c r="H103" s="192">
        <v>331.79674667870057</v>
      </c>
      <c r="I103" s="192">
        <v>269.63883536749029</v>
      </c>
      <c r="J103" s="192">
        <v>334.11185138476128</v>
      </c>
      <c r="K103" s="192">
        <v>301.00127858574922</v>
      </c>
      <c r="L103" s="192">
        <v>339.42424693203924</v>
      </c>
      <c r="M103" s="191"/>
      <c r="N103" s="192">
        <v>1028.5750163508164</v>
      </c>
      <c r="O103" s="192">
        <v>1110.5048591212519</v>
      </c>
      <c r="P103" s="192">
        <v>1244.1762122700402</v>
      </c>
    </row>
    <row r="104" spans="3:16" ht="11.25" customHeight="1">
      <c r="C104" s="232" t="s">
        <v>578</v>
      </c>
      <c r="D104" s="194">
        <v>306.4852647647154</v>
      </c>
      <c r="E104" s="194">
        <v>231.63592484627549</v>
      </c>
      <c r="F104" s="194">
        <v>270.57221871035347</v>
      </c>
      <c r="G104" s="194">
        <v>250.82225111826813</v>
      </c>
      <c r="H104" s="194">
        <v>275.54462167591942</v>
      </c>
      <c r="I104" s="194">
        <v>242.18926415062319</v>
      </c>
      <c r="J104" s="194">
        <v>285.09064659560704</v>
      </c>
      <c r="K104" s="194">
        <v>251.4282016963212</v>
      </c>
      <c r="L104" s="194">
        <v>331.79674667870057</v>
      </c>
      <c r="M104" s="191"/>
      <c r="N104" s="194">
        <v>1102.6442838534554</v>
      </c>
      <c r="O104" s="194">
        <v>1028.5750163508164</v>
      </c>
      <c r="P104" s="194">
        <v>1110.5048591212524</v>
      </c>
    </row>
    <row r="105" spans="3:16" s="181" customFormat="1" ht="11.25" customHeight="1">
      <c r="C105" s="228" t="s">
        <v>579</v>
      </c>
      <c r="D105" s="246">
        <v>-0.10095311796653161</v>
      </c>
      <c r="E105" s="246">
        <v>4.5560028356358862E-2</v>
      </c>
      <c r="F105" s="246">
        <v>5.3658235699340251E-2</v>
      </c>
      <c r="G105" s="246">
        <v>2.4158565492156114E-3</v>
      </c>
      <c r="H105" s="246">
        <v>0.20414887672509852</v>
      </c>
      <c r="I105" s="246">
        <v>0.11333933943411956</v>
      </c>
      <c r="J105" s="246">
        <v>0.17194953736482765</v>
      </c>
      <c r="K105" s="246">
        <v>0.19716593665695115</v>
      </c>
      <c r="L105" s="246">
        <v>2.2988472098325996E-2</v>
      </c>
      <c r="M105" s="245"/>
      <c r="N105" s="246">
        <v>-6.7174218002369779E-2</v>
      </c>
      <c r="O105" s="246">
        <v>7.9653735962892158E-2</v>
      </c>
      <c r="P105" s="246">
        <v>0.12036989487336647</v>
      </c>
    </row>
    <row r="106" spans="3:16" ht="11.25" customHeight="1">
      <c r="C106" s="212" t="s">
        <v>381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FE02781D18FE43BADC9B50F51343FF" ma:contentTypeVersion="13" ma:contentTypeDescription="Create a new document." ma:contentTypeScope="" ma:versionID="ca8c4f59fab466143c2e68a73eda589a">
  <xsd:schema xmlns:xsd="http://www.w3.org/2001/XMLSchema" xmlns:xs="http://www.w3.org/2001/XMLSchema" xmlns:p="http://schemas.microsoft.com/office/2006/metadata/properties" xmlns:ns2="f8176579-4403-45d2-a8f5-dda1973452fa" xmlns:ns3="becbe0c3-2d4d-46a3-afe3-2dc87d09e04e" targetNamespace="http://schemas.microsoft.com/office/2006/metadata/properties" ma:root="true" ma:fieldsID="6c9d2e26e3a1713616c716a9a53ef65b" ns2:_="" ns3:_="">
    <xsd:import namespace="f8176579-4403-45d2-a8f5-dda1973452fa"/>
    <xsd:import namespace="becbe0c3-2d4d-46a3-afe3-2dc87d09e04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2:TaxCatchAll" minOccurs="0"/>
                <xsd:element ref="ns3:MediaServiceOCR" minOccurs="0"/>
                <xsd:element ref="ns3:lcf76f155ced4ddcb4097134ff3c332f" minOccurs="0"/>
                <xsd:element ref="ns3:MediaServiceGenerationTime" minOccurs="0"/>
                <xsd:element ref="ns3:MediaServiceEventHash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76579-4403-45d2-a8f5-dda1973452f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c63eab71-fee7-41d8-981a-683d9343348e}" ma:internalName="TaxCatchAll" ma:showField="CatchAllData" ma:web="f8176579-4403-45d2-a8f5-dda1973452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cbe0c3-2d4d-46a3-afe3-2dc87d09e04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1498ad3-4922-4f8e-9486-ed02f8d2680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f8176579-4403-45d2-a8f5-dda1973452fa" xsi:nil="true"/>
    <lcf76f155ced4ddcb4097134ff3c332f xmlns="becbe0c3-2d4d-46a3-afe3-2dc87d09e04e">
      <Terms xmlns="http://schemas.microsoft.com/office/infopath/2007/PartnerControls"/>
    </lcf76f155ced4ddcb4097134ff3c332f>
    <_dlc_DocId xmlns="f8176579-4403-45d2-a8f5-dda1973452fa">FINANCE-1442864671-40177</_dlc_DocId>
    <_dlc_DocIdUrl xmlns="f8176579-4403-45d2-a8f5-dda1973452fa">
      <Url>https://pierceab.sharepoint.com/sites/Finance/_layouts/15/DocIdRedir.aspx?ID=FINANCE-1442864671-40177</Url>
      <Description>FINANCE-1442864671-40177</Description>
    </_dlc_DocIdUrl>
  </documentManagement>
</p:properties>
</file>

<file path=customXml/itemProps1.xml><?xml version="1.0" encoding="utf-8"?>
<ds:datastoreItem xmlns:ds="http://schemas.openxmlformats.org/officeDocument/2006/customXml" ds:itemID="{D2220F28-DF7F-4A0F-960E-6814B42CC9C4}">
  <ds:schemaRefs>
    <ds:schemaRef ds:uri="http://schemas.microsoft.com/sharepoint/v3/contenttype/forms"/>
  </ds:schemaRefs>
</ds:datastoreItem>
</file>

<file path=customXml/itemProps2.xml><?xml version="1.0" encoding="utf-8"?>
<ds:datastoreItem xmlns:ds="http://schemas.openxmlformats.org/officeDocument/2006/customXml" ds:itemID="{17BDF60D-570E-407C-938A-88E5DCDED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76579-4403-45d2-a8f5-dda1973452fa"/>
    <ds:schemaRef ds:uri="becbe0c3-2d4d-46a3-afe3-2dc87d09e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FD8884-ABCB-4247-B695-373162B41E13}">
  <ds:schemaRefs>
    <ds:schemaRef ds:uri="http://schemas.microsoft.com/sharepoint/events"/>
  </ds:schemaRefs>
</ds:datastoreItem>
</file>

<file path=customXml/itemProps4.xml><?xml version="1.0" encoding="utf-8"?>
<ds:datastoreItem xmlns:ds="http://schemas.openxmlformats.org/officeDocument/2006/customXml" ds:itemID="{BF54D4F5-E574-48E0-BAE6-CC21D0268897}">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f8176579-4403-45d2-a8f5-dda1973452fa"/>
    <ds:schemaRef ds:uri="becbe0c3-2d4d-46a3-afe3-2dc87d09e04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240</vt:i4>
      </vt:variant>
    </vt:vector>
  </HeadingPairs>
  <TitlesOfParts>
    <vt:vector size="249" baseType="lpstr">
      <vt:lpstr>Period Admin</vt:lpstr>
      <vt:lpstr>Cover</vt:lpstr>
      <vt:lpstr>1_Highlights</vt:lpstr>
      <vt:lpstr>2_Profit loss</vt:lpstr>
      <vt:lpstr>3_Comprehensive income</vt:lpstr>
      <vt:lpstr>4_Financial position</vt:lpstr>
      <vt:lpstr>5_Cash flow</vt:lpstr>
      <vt:lpstr>6_Definitions of APMs</vt:lpstr>
      <vt:lpstr>7_Reconciliation of APMs</vt:lpstr>
      <vt:lpstr>ActAckPer</vt:lpstr>
      <vt:lpstr>ActAckPerR12</vt:lpstr>
      <vt:lpstr>ActAckPerR12_CY</vt:lpstr>
      <vt:lpstr>ActAckPerR12_PY</vt:lpstr>
      <vt:lpstr>ActAckPerText</vt:lpstr>
      <vt:lpstr>ActFullYear</vt:lpstr>
      <vt:lpstr>ActFullYear_m1Y</vt:lpstr>
      <vt:lpstr>ActFullYearM</vt:lpstr>
      <vt:lpstr>ActFullYearM_1Y</vt:lpstr>
      <vt:lpstr>ActHYear</vt:lpstr>
      <vt:lpstr>ActHYear_m1Y</vt:lpstr>
      <vt:lpstr>ActLTM</vt:lpstr>
      <vt:lpstr>ActMon</vt:lpstr>
      <vt:lpstr>ActPer</vt:lpstr>
      <vt:lpstr>ActPer_nMonth</vt:lpstr>
      <vt:lpstr>ActPer_noMonth</vt:lpstr>
      <vt:lpstr>ActPerText</vt:lpstr>
      <vt:lpstr>ActPerY</vt:lpstr>
      <vt:lpstr>ActPerYear</vt:lpstr>
      <vt:lpstr>ActQ</vt:lpstr>
      <vt:lpstr>ActQ_Y</vt:lpstr>
      <vt:lpstr>ActQ_Year</vt:lpstr>
      <vt:lpstr>ActQBrDate</vt:lpstr>
      <vt:lpstr>ActQBrDateR12</vt:lpstr>
      <vt:lpstr>ActQBrDateR12Slut</vt:lpstr>
      <vt:lpstr>ActQBrDateR12Start</vt:lpstr>
      <vt:lpstr>ActQBrDateY</vt:lpstr>
      <vt:lpstr>ActQBrDateYear</vt:lpstr>
      <vt:lpstr>ActQBrMDay</vt:lpstr>
      <vt:lpstr>ActQn</vt:lpstr>
      <vt:lpstr>ActQn_Y</vt:lpstr>
      <vt:lpstr>ActQn_Year</vt:lpstr>
      <vt:lpstr>ActY</vt:lpstr>
      <vt:lpstr>ActY_m10Y</vt:lpstr>
      <vt:lpstr>ActY_m1Y</vt:lpstr>
      <vt:lpstr>ActY_m2Y</vt:lpstr>
      <vt:lpstr>ActY_m3Y</vt:lpstr>
      <vt:lpstr>ActY_m4Y</vt:lpstr>
      <vt:lpstr>ActY_m5Y</vt:lpstr>
      <vt:lpstr>ActY_m6Y</vt:lpstr>
      <vt:lpstr>ActY_m7Y</vt:lpstr>
      <vt:lpstr>ActY_m8Y</vt:lpstr>
      <vt:lpstr>ActY_m9Y</vt:lpstr>
      <vt:lpstr>ActYear</vt:lpstr>
      <vt:lpstr>ActYear_m10Y</vt:lpstr>
      <vt:lpstr>ActYear_m1Y</vt:lpstr>
      <vt:lpstr>ActYear_m2Y</vt:lpstr>
      <vt:lpstr>ActYear_m3Y</vt:lpstr>
      <vt:lpstr>ActYear_m4Y</vt:lpstr>
      <vt:lpstr>ActYear_m5Y</vt:lpstr>
      <vt:lpstr>ActYear_m6Y</vt:lpstr>
      <vt:lpstr>ActYear_m7Y</vt:lpstr>
      <vt:lpstr>ActYear_m8Y</vt:lpstr>
      <vt:lpstr>ActYear_m9Y</vt:lpstr>
      <vt:lpstr>ActYearMonth</vt:lpstr>
      <vt:lpstr>AdmPeriod</vt:lpstr>
      <vt:lpstr>AR_ActQ_Year</vt:lpstr>
      <vt:lpstr>FullYear</vt:lpstr>
      <vt:lpstr>FullYearBrDate</vt:lpstr>
      <vt:lpstr>FullYearBrDate_1Y</vt:lpstr>
      <vt:lpstr>FullYearBrDate_2Y</vt:lpstr>
      <vt:lpstr>FullYearBrDate_3Y</vt:lpstr>
      <vt:lpstr>FullYearBrDay</vt:lpstr>
      <vt:lpstr>FullYearT</vt:lpstr>
      <vt:lpstr>m10Q_Q_Year</vt:lpstr>
      <vt:lpstr>m11Q_Q_Year</vt:lpstr>
      <vt:lpstr>m12Q_Q_Year</vt:lpstr>
      <vt:lpstr>m1Q_AckPer</vt:lpstr>
      <vt:lpstr>m1Q_Mon</vt:lpstr>
      <vt:lpstr>m1Q_Per</vt:lpstr>
      <vt:lpstr>m1Q_PerY</vt:lpstr>
      <vt:lpstr>m1Q_PerYear</vt:lpstr>
      <vt:lpstr>m1Q_Q</vt:lpstr>
      <vt:lpstr>m1Q_Q_Y</vt:lpstr>
      <vt:lpstr>m1Q_Q_Year</vt:lpstr>
      <vt:lpstr>m1Q_QBrDate</vt:lpstr>
      <vt:lpstr>m1Q_QBrDateY</vt:lpstr>
      <vt:lpstr>m1Q_QBrDateYear</vt:lpstr>
      <vt:lpstr>m1Q_QBrMDay</vt:lpstr>
      <vt:lpstr>m1Q_Qn</vt:lpstr>
      <vt:lpstr>m1Q_Qn_Y</vt:lpstr>
      <vt:lpstr>m1Q_Qn_Year</vt:lpstr>
      <vt:lpstr>m1Q_YearMonth</vt:lpstr>
      <vt:lpstr>m1Y_ActAckPer</vt:lpstr>
      <vt:lpstr>m1Y_ActMon</vt:lpstr>
      <vt:lpstr>m1Y_ActPer</vt:lpstr>
      <vt:lpstr>m1Y_ActPerY</vt:lpstr>
      <vt:lpstr>m1Y_ActPerYear</vt:lpstr>
      <vt:lpstr>m1Y_ActQ</vt:lpstr>
      <vt:lpstr>m1Y_ActQ_Y</vt:lpstr>
      <vt:lpstr>m1Y_ActQ_Year</vt:lpstr>
      <vt:lpstr>m1Y_ActQBrDate</vt:lpstr>
      <vt:lpstr>m1Y_ActQBrDateY</vt:lpstr>
      <vt:lpstr>m1Y_ActQBrDateYear</vt:lpstr>
      <vt:lpstr>m1Y_ActQBrMDay</vt:lpstr>
      <vt:lpstr>m1Y_ActQn</vt:lpstr>
      <vt:lpstr>m1Y_ActQn_Y</vt:lpstr>
      <vt:lpstr>m1Y_ActQn_Year</vt:lpstr>
      <vt:lpstr>m1Y_ActYearMonth</vt:lpstr>
      <vt:lpstr>m2Q_AckPer</vt:lpstr>
      <vt:lpstr>m2Q_Mon</vt:lpstr>
      <vt:lpstr>m2Q_Per</vt:lpstr>
      <vt:lpstr>m2Q_PerY</vt:lpstr>
      <vt:lpstr>m2Q_PerYear</vt:lpstr>
      <vt:lpstr>m2Q_Q</vt:lpstr>
      <vt:lpstr>m2Q_Q_Y</vt:lpstr>
      <vt:lpstr>m2Q_Q_Year</vt:lpstr>
      <vt:lpstr>m2Q_QBrDate</vt:lpstr>
      <vt:lpstr>m2Q_QBrDateY</vt:lpstr>
      <vt:lpstr>m2Q_QBrDateYear</vt:lpstr>
      <vt:lpstr>m2Q_QBrMDay</vt:lpstr>
      <vt:lpstr>m2Q_Qn</vt:lpstr>
      <vt:lpstr>m2Q_Qn_Y</vt:lpstr>
      <vt:lpstr>m2Q_Qn_Year</vt:lpstr>
      <vt:lpstr>m2Q_YearMonth</vt:lpstr>
      <vt:lpstr>m3Q_AckPer</vt:lpstr>
      <vt:lpstr>m3Q_Mon</vt:lpstr>
      <vt:lpstr>m3Q_Per</vt:lpstr>
      <vt:lpstr>m3Q_PerY</vt:lpstr>
      <vt:lpstr>m3Q_PerYear</vt:lpstr>
      <vt:lpstr>m3Q_Q</vt:lpstr>
      <vt:lpstr>m3Q_Q_Y</vt:lpstr>
      <vt:lpstr>m3Q_Q_Year</vt:lpstr>
      <vt:lpstr>m3Q_QBrDate</vt:lpstr>
      <vt:lpstr>m3Q_QBrDateY</vt:lpstr>
      <vt:lpstr>m3Q_QBrDateYear</vt:lpstr>
      <vt:lpstr>m3Q_QBrMDay</vt:lpstr>
      <vt:lpstr>m3Q_Qn</vt:lpstr>
      <vt:lpstr>m3Q_Qn_Y</vt:lpstr>
      <vt:lpstr>m3Q_Qn_Year</vt:lpstr>
      <vt:lpstr>m3Q_YearMonth</vt:lpstr>
      <vt:lpstr>m4Q_AckPer</vt:lpstr>
      <vt:lpstr>m4Q_Mon</vt:lpstr>
      <vt:lpstr>m4Q_Per</vt:lpstr>
      <vt:lpstr>m4Q_PerY</vt:lpstr>
      <vt:lpstr>m4Q_PerYear</vt:lpstr>
      <vt:lpstr>m4Q_Q</vt:lpstr>
      <vt:lpstr>m4Q_Q_Y</vt:lpstr>
      <vt:lpstr>m4Q_Q_Year</vt:lpstr>
      <vt:lpstr>m4Q_QBrDate</vt:lpstr>
      <vt:lpstr>m4Q_QBrDateY</vt:lpstr>
      <vt:lpstr>m4Q_QBrDateYear</vt:lpstr>
      <vt:lpstr>m4Q_QBrMDay</vt:lpstr>
      <vt:lpstr>m4Q_Qn</vt:lpstr>
      <vt:lpstr>m4Q_Qn_Y</vt:lpstr>
      <vt:lpstr>m4Q_Qn_Year</vt:lpstr>
      <vt:lpstr>m4Q_YearMonth</vt:lpstr>
      <vt:lpstr>m5Q_AckPer</vt:lpstr>
      <vt:lpstr>m5Q_Mon</vt:lpstr>
      <vt:lpstr>m5Q_Per</vt:lpstr>
      <vt:lpstr>m5Q_PerY</vt:lpstr>
      <vt:lpstr>m5Q_PerYear</vt:lpstr>
      <vt:lpstr>m5Q_Q</vt:lpstr>
      <vt:lpstr>m5Q_Q_Y</vt:lpstr>
      <vt:lpstr>m5Q_Q_Year</vt:lpstr>
      <vt:lpstr>m5Q_QBrDate</vt:lpstr>
      <vt:lpstr>m5Q_QBrDateY</vt:lpstr>
      <vt:lpstr>m5Q_QBrDateYear</vt:lpstr>
      <vt:lpstr>m5Q_QBrMDay</vt:lpstr>
      <vt:lpstr>m5Q_Qn</vt:lpstr>
      <vt:lpstr>m5Q_Qn_Y</vt:lpstr>
      <vt:lpstr>m5Q_Qn_Year</vt:lpstr>
      <vt:lpstr>m5Q_YearMonth</vt:lpstr>
      <vt:lpstr>m6Q_AckPer</vt:lpstr>
      <vt:lpstr>m6Q_Mon</vt:lpstr>
      <vt:lpstr>m6Q_Per</vt:lpstr>
      <vt:lpstr>m6Q_PerY</vt:lpstr>
      <vt:lpstr>m6Q_PerYear</vt:lpstr>
      <vt:lpstr>m6Q_Q</vt:lpstr>
      <vt:lpstr>m6Q_Q_Y</vt:lpstr>
      <vt:lpstr>m6Q_Q_Year</vt:lpstr>
      <vt:lpstr>m6Q_QBrDate</vt:lpstr>
      <vt:lpstr>m6Q_QBrDateY</vt:lpstr>
      <vt:lpstr>m6Q_QBrDateYear</vt:lpstr>
      <vt:lpstr>m6Q_QBrMDay</vt:lpstr>
      <vt:lpstr>m6Q_Qn</vt:lpstr>
      <vt:lpstr>m6Q_Qn_Y</vt:lpstr>
      <vt:lpstr>m6Q_Qn_Year</vt:lpstr>
      <vt:lpstr>m6Q_YearMonth</vt:lpstr>
      <vt:lpstr>m7Q_AckPer</vt:lpstr>
      <vt:lpstr>m7Q_Mon</vt:lpstr>
      <vt:lpstr>m7Q_Per</vt:lpstr>
      <vt:lpstr>m7Q_PerY</vt:lpstr>
      <vt:lpstr>m7Q_PerYear</vt:lpstr>
      <vt:lpstr>m7Q_Q</vt:lpstr>
      <vt:lpstr>m7Q_Q_Y</vt:lpstr>
      <vt:lpstr>m7Q_Q_Year</vt:lpstr>
      <vt:lpstr>m7Q_QBrDate</vt:lpstr>
      <vt:lpstr>m7Q_QBrDateY</vt:lpstr>
      <vt:lpstr>m7Q_QBrDateYear</vt:lpstr>
      <vt:lpstr>m7Q_QBrMDay</vt:lpstr>
      <vt:lpstr>m7Q_Qn</vt:lpstr>
      <vt:lpstr>m7Q_Qn_Y</vt:lpstr>
      <vt:lpstr>m7Q_Qn_Year</vt:lpstr>
      <vt:lpstr>m7Q_YearMonth</vt:lpstr>
      <vt:lpstr>m8Q_AckPer</vt:lpstr>
      <vt:lpstr>m8Q_Mon</vt:lpstr>
      <vt:lpstr>m8Q_Per</vt:lpstr>
      <vt:lpstr>m8Q_PerY</vt:lpstr>
      <vt:lpstr>m8Q_PerYear</vt:lpstr>
      <vt:lpstr>m8Q_Q</vt:lpstr>
      <vt:lpstr>m8Q_Q_Y</vt:lpstr>
      <vt:lpstr>m8Q_Q_Year</vt:lpstr>
      <vt:lpstr>m8Q_QBrDate</vt:lpstr>
      <vt:lpstr>m8Q_QBrDateY</vt:lpstr>
      <vt:lpstr>m8Q_QBrDateYear</vt:lpstr>
      <vt:lpstr>m8Q_QBrMDay</vt:lpstr>
      <vt:lpstr>m8Q_Qn</vt:lpstr>
      <vt:lpstr>m8Q_Qn_Y</vt:lpstr>
      <vt:lpstr>m8Q_Qn_Year</vt:lpstr>
      <vt:lpstr>m8Q_YearMonth</vt:lpstr>
      <vt:lpstr>m9Q_AckPer</vt:lpstr>
      <vt:lpstr>m9Q_Mon</vt:lpstr>
      <vt:lpstr>m9Q_Per</vt:lpstr>
      <vt:lpstr>m9Q_PerY</vt:lpstr>
      <vt:lpstr>m9Q_PerYear</vt:lpstr>
      <vt:lpstr>m9Q_Q</vt:lpstr>
      <vt:lpstr>m9Q_Q_Y</vt:lpstr>
      <vt:lpstr>m9Q_Q_Year</vt:lpstr>
      <vt:lpstr>m9Q_QBrDate</vt:lpstr>
      <vt:lpstr>m9Q_QBrDateY</vt:lpstr>
      <vt:lpstr>m9Q_QBrDateYear</vt:lpstr>
      <vt:lpstr>m9Q_QBrMDay</vt:lpstr>
      <vt:lpstr>m9Q_Qn</vt:lpstr>
      <vt:lpstr>m9Q_Qn_Y</vt:lpstr>
      <vt:lpstr>m9Q_Qn_Year</vt:lpstr>
      <vt:lpstr>m9Q_YearMonth</vt:lpstr>
      <vt:lpstr>Q_No</vt:lpstr>
      <vt:lpstr>QuarterT</vt:lpstr>
      <vt:lpstr>SelectIdx</vt:lpstr>
      <vt:lpstr>XL_Var_ActAck_Header</vt:lpstr>
      <vt:lpstr>XL_Var_ActAck_Headline</vt:lpstr>
      <vt:lpstr>XL_Var_ActAckPerText</vt:lpstr>
      <vt:lpstr>XL_Var_ActPerText</vt:lpstr>
      <vt:lpstr>XL_Var_ActQ_Header</vt:lpstr>
      <vt:lpstr>XL_Var_ActQ_Header_Top</vt:lpstr>
      <vt:lpstr>XL_Var_ActQ_Headline</vt:lpstr>
      <vt:lpstr>XL_Var_ActQ_Headline_Front</vt:lpstr>
      <vt:lpstr>XL_Var_ActQBrDateYearLong</vt:lpstr>
      <vt:lpstr>XL_Var_ActYear_m1Y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Łoś</dc:creator>
  <cp:keywords/>
  <dc:description/>
  <cp:lastModifiedBy>Timo Sikka | Eklips Digital</cp:lastModifiedBy>
  <cp:revision/>
  <dcterms:created xsi:type="dcterms:W3CDTF">2025-03-20T14:36:54Z</dcterms:created>
  <dcterms:modified xsi:type="dcterms:W3CDTF">2026-02-20T07:10:06Z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0x010100A0FE02781D18FE43BADC9B50F51343FF</vt:lpwstr>
  </property>
  <property fmtid="{D5CDD505-2E9C-101B-9397-08002B2CF9AE}" pid="3" name="MediaServiceImageTags">
    <vt:lpwstr/>
  </property>
  <property fmtid="{D5CDD505-2E9C-101B-9397-08002B2CF9AE}" pid="4" name="_dlc_DocIdItemGuid">
    <vt:lpwstr>3e2f5498-922c-4a19-9dd4-83d4a395e632</vt:lpwstr>
  </property>
  <property fmtid="{D5CDD505-2E9C-101B-9397-08002B2CF9AE}" pid="5" name="Order">
    <vt:r8>375000</vt:r8>
  </property>
  <property fmtid="{D5CDD505-2E9C-101B-9397-08002B2CF9AE}" pid="6" name="MSIP_Label_3cec2313-1000-452c-b8e5-edfc1f22ea42_Enabled">
    <vt:lpwstr>true</vt:lpwstr>
  </property>
  <property fmtid="{D5CDD505-2E9C-101B-9397-08002B2CF9AE}" pid="7" name="MSIP_Label_3cec2313-1000-452c-b8e5-edfc1f22ea42_SetDate">
    <vt:lpwstr>2025-10-15T12:09:20Z</vt:lpwstr>
  </property>
  <property fmtid="{D5CDD505-2E9C-101B-9397-08002B2CF9AE}" pid="8" name="MSIP_Label_3cec2313-1000-452c-b8e5-edfc1f22ea42_Method">
    <vt:lpwstr>Privileged</vt:lpwstr>
  </property>
  <property fmtid="{D5CDD505-2E9C-101B-9397-08002B2CF9AE}" pid="9" name="MSIP_Label_3cec2313-1000-452c-b8e5-edfc1f22ea42_Name">
    <vt:lpwstr>Internal</vt:lpwstr>
  </property>
  <property fmtid="{D5CDD505-2E9C-101B-9397-08002B2CF9AE}" pid="10" name="MSIP_Label_3cec2313-1000-452c-b8e5-edfc1f22ea42_SiteId">
    <vt:lpwstr>2625b52f-32d9-4119-b434-4cf5b309c9b2</vt:lpwstr>
  </property>
  <property fmtid="{D5CDD505-2E9C-101B-9397-08002B2CF9AE}" pid="11" name="MSIP_Label_3cec2313-1000-452c-b8e5-edfc1f22ea42_ActionId">
    <vt:lpwstr>d7a8566a-f0e3-4fa6-b01e-5030d32bc3fa</vt:lpwstr>
  </property>
  <property fmtid="{D5CDD505-2E9C-101B-9397-08002B2CF9AE}" pid="12" name="MSIP_Label_3cec2313-1000-452c-b8e5-edfc1f22ea42_ContentBits">
    <vt:lpwstr>0</vt:lpwstr>
  </property>
  <property fmtid="{D5CDD505-2E9C-101B-9397-08002B2CF9AE}" pid="13" name="MSIP_Label_3cec2313-1000-452c-b8e5-edfc1f22ea42_Tag">
    <vt:lpwstr>10, 0, 1, 1</vt:lpwstr>
  </property>
</Properties>
</file>